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lužbeno\Poslansko vprašanje 2008-2018\"/>
    </mc:Choice>
  </mc:AlternateContent>
  <bookViews>
    <workbookView xWindow="0" yWindow="105" windowWidth="13215" windowHeight="7005" tabRatio="334"/>
  </bookViews>
  <sheets>
    <sheet name="2009-2018" sheetId="1" r:id="rId1"/>
  </sheets>
  <definedNames>
    <definedName name="_xlnm._FilterDatabase" localSheetId="0" hidden="1">'2009-2018'!$A$1:$H$147</definedName>
  </definedNames>
  <calcPr calcId="152511"/>
</workbook>
</file>

<file path=xl/calcChain.xml><?xml version="1.0" encoding="utf-8"?>
<calcChain xmlns="http://schemas.openxmlformats.org/spreadsheetml/2006/main">
  <c r="H71" i="1" l="1"/>
  <c r="H70" i="1"/>
  <c r="H68" i="1"/>
  <c r="H67" i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145" i="1" l="1"/>
  <c r="H136" i="1"/>
  <c r="H126" i="1" l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2" i="1"/>
  <c r="H101" i="1"/>
  <c r="H100" i="1"/>
  <c r="H97" i="1"/>
  <c r="H96" i="1"/>
  <c r="H95" i="1"/>
  <c r="H94" i="1"/>
  <c r="H93" i="1"/>
  <c r="H92" i="1"/>
  <c r="H90" i="1"/>
  <c r="H89" i="1"/>
  <c r="H88" i="1"/>
  <c r="H86" i="1"/>
  <c r="H85" i="1"/>
  <c r="H84" i="1"/>
  <c r="H83" i="1"/>
  <c r="H82" i="1"/>
  <c r="H81" i="1"/>
  <c r="H80" i="1"/>
  <c r="H79" i="1"/>
  <c r="H78" i="1"/>
  <c r="H47" i="1"/>
  <c r="H45" i="1"/>
  <c r="H37" i="1"/>
  <c r="H35" i="1"/>
  <c r="H34" i="1"/>
  <c r="H33" i="1"/>
  <c r="H32" i="1"/>
  <c r="H31" i="1"/>
  <c r="H28" i="1"/>
  <c r="H27" i="1"/>
  <c r="H26" i="1"/>
  <c r="H23" i="1"/>
  <c r="H21" i="1"/>
  <c r="H20" i="1" l="1"/>
  <c r="H19" i="1"/>
  <c r="H18" i="1"/>
  <c r="H17" i="1"/>
  <c r="H16" i="1"/>
  <c r="H15" i="1"/>
  <c r="H13" i="1"/>
  <c r="H10" i="1"/>
  <c r="H9" i="1"/>
  <c r="H8" i="1"/>
</calcChain>
</file>

<file path=xl/sharedStrings.xml><?xml version="1.0" encoding="utf-8"?>
<sst xmlns="http://schemas.openxmlformats.org/spreadsheetml/2006/main" count="592" uniqueCount="346">
  <si>
    <t>mag.Bojan Rebevšek</t>
  </si>
  <si>
    <t>MARAND INŽENIRING, D.O.O.</t>
  </si>
  <si>
    <t>C3330-12-254001</t>
  </si>
  <si>
    <t>aplikacija za vzdrževanje in nadgradnjo računal.sistema Centralna evidenca udeležencev v VIZ</t>
  </si>
  <si>
    <t>mag.Janja Brecelj Možina</t>
  </si>
  <si>
    <t>OSI D.O.O.</t>
  </si>
  <si>
    <t>C3330-12-254009</t>
  </si>
  <si>
    <t>nadgradnja aplikacije Šolska prehrana za šol.l.2012/2013</t>
  </si>
  <si>
    <t>BRON D.O.O.</t>
  </si>
  <si>
    <t>C3330-13-252000</t>
  </si>
  <si>
    <t>vzdrževanje in nadgradnja aplik.Centralna Evidenca udeležencev VIZ</t>
  </si>
  <si>
    <t>C3330-13-253000</t>
  </si>
  <si>
    <t>obnovitev storitev tehnične podpore Oracle za leto 2013</t>
  </si>
  <si>
    <t>Tomaž Podberšič</t>
  </si>
  <si>
    <t>ORACLE SOFTWARE D.O.O.</t>
  </si>
  <si>
    <t>Peter Arnež</t>
  </si>
  <si>
    <t>VEJNOVIĆ DUŠAN</t>
  </si>
  <si>
    <t>DOBROVOLJC BLAŽ S.P.</t>
  </si>
  <si>
    <t>Uroš Jarc</t>
  </si>
  <si>
    <t>C3330-14-253010</t>
  </si>
  <si>
    <t>Oracle podpora in licence 2014</t>
  </si>
  <si>
    <t>C3330-14-252000</t>
  </si>
  <si>
    <t>rač.aplikacija SOKOL 2014-2015</t>
  </si>
  <si>
    <t>IXTLAN TEAM D.O.O.</t>
  </si>
  <si>
    <t>C3330-14-252001</t>
  </si>
  <si>
    <t>vzdrž.in nadgradnja rač.aplik.SPS VRTCI 2014-2015</t>
  </si>
  <si>
    <t>RRC D.O.O. LJUBLJANA</t>
  </si>
  <si>
    <t>C3330-14-252002</t>
  </si>
  <si>
    <t>rač.aplik.PAGAT 2014-2015</t>
  </si>
  <si>
    <t>TRIADA D.O.O., LJUBLJANA</t>
  </si>
  <si>
    <t>C3330-14-252003</t>
  </si>
  <si>
    <t>rač.aplik. vzdr. in nadgr.ORACLE AUDIT VAULT 2014-2015</t>
  </si>
  <si>
    <t>C3330-14-252004</t>
  </si>
  <si>
    <t xml:space="preserve">vzdrževanje in nadgradnja  APP STREŽNIKOV </t>
  </si>
  <si>
    <t>C3330-14-252005</t>
  </si>
  <si>
    <t>rač.aplik.ORACLE DBA 2014-2015</t>
  </si>
  <si>
    <t>C3330-14-252006</t>
  </si>
  <si>
    <t>Učbeniški sklad TRUBAR 2014-2015</t>
  </si>
  <si>
    <t>B2 D.O.O.</t>
  </si>
  <si>
    <t>C3330-14-252007</t>
  </si>
  <si>
    <t>rač.aplikacija vzdrž.in ndadgr.TEMPLAR 2014-2015</t>
  </si>
  <si>
    <t>C3330-14-252008</t>
  </si>
  <si>
    <t>vzdrž.in nadgr. IS MIZŠ za VIZ-PSO 2014-2015</t>
  </si>
  <si>
    <t>C3330-14-253000</t>
  </si>
  <si>
    <t>rač.aplikacija TEMELJNI REGISTRI 2014-2015</t>
  </si>
  <si>
    <t>C3330-14-253001</t>
  </si>
  <si>
    <t>rač.aplik.VPISNI POSTOPEK 2014-2015</t>
  </si>
  <si>
    <t>Jarc Uroš</t>
  </si>
  <si>
    <t>C3330-14-253002</t>
  </si>
  <si>
    <t>rač.aplik.vzdrž.in nadgradnja KPIS 2014-2015</t>
  </si>
  <si>
    <t>C3330-14-253003</t>
  </si>
  <si>
    <t>rač.aplikacija CEUVIZ 2014-2015</t>
  </si>
  <si>
    <t>mag.Janja Možina Brecelj</t>
  </si>
  <si>
    <t>RAZVOJNI CENTER IRC CELJE</t>
  </si>
  <si>
    <t>C3330-14-253004</t>
  </si>
  <si>
    <t>rač.aplik.vzdrž.in nadgradnja SISTEM INFOŠOL 2014-2015</t>
  </si>
  <si>
    <t>Bojan Rebevšek</t>
  </si>
  <si>
    <t>C3330-14-253005</t>
  </si>
  <si>
    <t>aplikacija vzdrž.in nadgr.PORTAL MIZŠ IN VS 2014-2015</t>
  </si>
  <si>
    <t>C3330-14-253006</t>
  </si>
  <si>
    <t>rač.aplikacija OBI-ORACLE BI 2014-2015</t>
  </si>
  <si>
    <t>C3330-14-253007</t>
  </si>
  <si>
    <t>aplikacija Spletni obrazci SOS 2014-2015</t>
  </si>
  <si>
    <t>R-DESIGN D.O.O.</t>
  </si>
  <si>
    <t>C3330-14-253008</t>
  </si>
  <si>
    <t>aplikacija IZZP 2014-2015</t>
  </si>
  <si>
    <t>C3330-14-253009</t>
  </si>
  <si>
    <t>rač.aplikacija KATIS 2014-2015</t>
  </si>
  <si>
    <t>MAOP D.O.O. LJUBLJANA</t>
  </si>
  <si>
    <t>C3330-14-253011</t>
  </si>
  <si>
    <t>nakup licenc Oracle WebLogic Server Enterprise Edition-Processor Perpetual in storitev podpore za dobo enega leta</t>
  </si>
  <si>
    <t>C3330-14-253012</t>
  </si>
  <si>
    <t>vzdrž.in nadgr.aplikacije Centralna evidenca udeležencev VIZ-CEUVIZ</t>
  </si>
  <si>
    <t>C3330-14-254008</t>
  </si>
  <si>
    <t>opravljanje storitev vzdrževnja IBM Lotus Notes/Domino sistema</t>
  </si>
  <si>
    <t>Bernarda Koželj</t>
  </si>
  <si>
    <t>C3330-15-254003</t>
  </si>
  <si>
    <t>Sharepoint administracija, uporabniške pravice, uporabniške rešitve</t>
  </si>
  <si>
    <t>KOMPAS XNET  D.O.O.</t>
  </si>
  <si>
    <t>C3330-15-254004</t>
  </si>
  <si>
    <t xml:space="preserve">Priprava navodil, videomateriala, strani (portala) z informacijami za vzgojno izobraževalne zavode in uporabnike MIZŠ_x000D_
</t>
  </si>
  <si>
    <t>CONSALTA D.O.O.</t>
  </si>
  <si>
    <t>C3330-15-254005</t>
  </si>
  <si>
    <t>T-MEDIA D.O.O.</t>
  </si>
  <si>
    <t>Rafael Kastelic</t>
  </si>
  <si>
    <t>C3330-15-254008</t>
  </si>
  <si>
    <t>vzdrževanje aplikacije šolske prehrane 2015</t>
  </si>
  <si>
    <t>C3330-15-254011</t>
  </si>
  <si>
    <t>vzdrževanje TOAD for ORACLE</t>
  </si>
  <si>
    <t>UROŠ JARC</t>
  </si>
  <si>
    <t>ADM - ADRIA D.O.O.</t>
  </si>
  <si>
    <t>C3330-16-252000</t>
  </si>
  <si>
    <t>obnova storitev tehnične podpore Licence za Oracle</t>
  </si>
  <si>
    <t>C3330-16-252001</t>
  </si>
  <si>
    <t>vzdrževanje in nadgradnja rač.aplikacije SOKOL2016-2017</t>
  </si>
  <si>
    <t>C3330-16-252002</t>
  </si>
  <si>
    <t>vzdrževanje in nadgradnja rač.aplik. PAGAT 2016-2017</t>
  </si>
  <si>
    <t>C3330-16-252003</t>
  </si>
  <si>
    <t>vzdrževanje in nadgradnja rač.aplik.ORACLE AUDIT VAULT 2016-2017</t>
  </si>
  <si>
    <t>C3330-16-252004</t>
  </si>
  <si>
    <t>rač.aplik.VZDRŽAVNJEAPP STREŽNIKOV 2016-2017</t>
  </si>
  <si>
    <t>Aleš Švigelj</t>
  </si>
  <si>
    <t>C3330-16-252007</t>
  </si>
  <si>
    <t>nakup licence programske opreme Oracle in vzdrževnje za eno leto</t>
  </si>
  <si>
    <t>C3330-16-253000</t>
  </si>
  <si>
    <t>rač.aplik. Temeljni registri 2016-2017</t>
  </si>
  <si>
    <t>C3330-16-253001</t>
  </si>
  <si>
    <t>vzdrževanje in nadgradnja rač.aplikacija spletni obrazci SOS 2016-2017</t>
  </si>
  <si>
    <t>C3330-16-253002</t>
  </si>
  <si>
    <t>rač.aplikacija VPISNI POSTOPEK 2016-2017</t>
  </si>
  <si>
    <t>C3330-16-253003</t>
  </si>
  <si>
    <t>rač.aplik.PORTAL MIZŠ IN VS 2016-2017</t>
  </si>
  <si>
    <t>C3330-16-253004</t>
  </si>
  <si>
    <t>rač.aplik. KPIS 2016-2017</t>
  </si>
  <si>
    <t xml:space="preserve">Jarc Uroš </t>
  </si>
  <si>
    <t>C3330-16-253005</t>
  </si>
  <si>
    <t>rač.aplik.SPS VRTCI 2016-2017</t>
  </si>
  <si>
    <t>C3330-16-253006</t>
  </si>
  <si>
    <t>vzdrževanje in nadgradnja rač.aplik.CEUVIZ 2016-2017</t>
  </si>
  <si>
    <t>C3330-16-253007</t>
  </si>
  <si>
    <t>vzdrževanje in nadgradnja rač.aplik.Učbeniški sklad TRUBAR 2016-2017</t>
  </si>
  <si>
    <t>C3330-16-253008</t>
  </si>
  <si>
    <t>vzdrževanje in nadgradnja rač.aplik.KATIS 206-2017</t>
  </si>
  <si>
    <t>C3330-16-253009</t>
  </si>
  <si>
    <t>vzdrževanje in nadgradnja rač.aplik.OBI-ORACLE BI 2016-2017</t>
  </si>
  <si>
    <t>C3330-16-253010</t>
  </si>
  <si>
    <t>vzdrževanj in nadgradnja rač.aplik.IZPP 2016-2017</t>
  </si>
  <si>
    <t>C3330-16-253011</t>
  </si>
  <si>
    <t>rač.aplik. SISTEM INFOŠOL 2016-2017</t>
  </si>
  <si>
    <t>mag. Bojan Rebevšek</t>
  </si>
  <si>
    <t>C3330-16-253012</t>
  </si>
  <si>
    <t>vzdrževanje in nadgranja rač.aplik.TEMPLAR 2016-2017</t>
  </si>
  <si>
    <t>C3330-16-253013</t>
  </si>
  <si>
    <t>rač.aplik. ORACLE DBA 2016-2017</t>
  </si>
  <si>
    <t>C3330-16-254014</t>
  </si>
  <si>
    <t>postavitev Sharepoint 2016 ter migracija vsebin, podatkov in rešitev iz Intraneta MIZŠ</t>
  </si>
  <si>
    <t>C3330-18-225000</t>
  </si>
  <si>
    <t>vzdrževanje in nadgradnja aplik.TEMELJNI REGISTRI V ŠOLSTVU</t>
  </si>
  <si>
    <t>C3330-18-225001</t>
  </si>
  <si>
    <t>vzdrževanje in nadgradnja rač.aplik.Spletni obrazci za zavode</t>
  </si>
  <si>
    <t>C3330-18-225002</t>
  </si>
  <si>
    <t>vzdrževanje in nadgradnja rač.aplik.VPISNI POSTOPEK</t>
  </si>
  <si>
    <t>mag.janja Možina Brecelj</t>
  </si>
  <si>
    <t>C3330-18-225003</t>
  </si>
  <si>
    <t>vzdrževanje in nadgrad.rač.aplik.PORTAL MIZŠ IN VARNOSTNA SHEMA</t>
  </si>
  <si>
    <t>C3330-18-225004</t>
  </si>
  <si>
    <t>vzdrževanje in nadgr. rač.aplik.KPIS-Kadrovski in plačini informacijski sistem</t>
  </si>
  <si>
    <t>C3330-18-225005</t>
  </si>
  <si>
    <t>vzdrževanje in nadgr.rač.aplik.SPS-subvencioniranje plačil staršev v vrtcih</t>
  </si>
  <si>
    <t>C3330-18-225006</t>
  </si>
  <si>
    <t>vzdrževanje in nadgr.rač.aplik.CEUVIZ-centralna evidenca udeležencev VIZ</t>
  </si>
  <si>
    <t>C3330-18-225007</t>
  </si>
  <si>
    <t>vzdrž.in nadgrad.rač.aplik.PAGAT-pedagoške štipendije in študijske pomoči</t>
  </si>
  <si>
    <t>C3330-18-225008</t>
  </si>
  <si>
    <t>vzdrž.in nadgranja rač.aplik.KATIS-Katalog program.nadaljnjega izob.in uspos.</t>
  </si>
  <si>
    <t>C3330-18-225009</t>
  </si>
  <si>
    <t>vzdrževanje in nadgradnja rač.aplik.Izdelava podatkovnih skladišč</t>
  </si>
  <si>
    <t>GORA D.O.O., LJUBLJANA</t>
  </si>
  <si>
    <t>C3330-18-225010</t>
  </si>
  <si>
    <t>vzdrževanje in nadgrad.rač.aplik.IZPP-izplačila poleg plače</t>
  </si>
  <si>
    <t>C3330-18-225011</t>
  </si>
  <si>
    <t>Zbirnik poizvedb,vzdrževanje in nadrg.rač.aplik</t>
  </si>
  <si>
    <t>C3330-18-225012</t>
  </si>
  <si>
    <t>vzdrževnje in nadgrad.rač.apl.Sistem INFOŠOL</t>
  </si>
  <si>
    <t>C3330-18-225013</t>
  </si>
  <si>
    <t>vzdrževanje in nadg.rač.aplik.TEMPLAR-napredovanja v nazive</t>
  </si>
  <si>
    <t>C3330-18-225014</t>
  </si>
  <si>
    <t>Tehnične storitve na področju Oracle DB tehnologije</t>
  </si>
  <si>
    <t>C3330-18-225015</t>
  </si>
  <si>
    <t>vzdrž.in nadgradnja aplikacijskih strežnikov</t>
  </si>
  <si>
    <t>C3330-18-225016</t>
  </si>
  <si>
    <t>vzdrževanje in nadgradnja rač.aplk.Šolska prehrana</t>
  </si>
  <si>
    <t>C3330-18-225017</t>
  </si>
  <si>
    <t>vzdrž.in nadgradnja aplik.Investicijsko-vzdrževalna dela IVD</t>
  </si>
  <si>
    <t>C3330-18-225018</t>
  </si>
  <si>
    <t>o izgradnji aplikacije NAPIS za priprvo in potrjevanje finan.načrtov in poročil o njihovem izvjanju za JZ s področja izobraževanja</t>
  </si>
  <si>
    <t>C3330-18-425003</t>
  </si>
  <si>
    <t>vzdrževanje in nadgradna aplikacije SOKOL za 2018 in 2019</t>
  </si>
  <si>
    <t>EFOS D.O.O.</t>
  </si>
  <si>
    <t xml:space="preserve">Posodobitev spetne strani srednješolskih in višješolskih izobraževalnih programov za šolsko leto 2014/2015 na spletnih straneh MIZŠ. </t>
  </si>
  <si>
    <t>ZNESEK POGODBE</t>
  </si>
  <si>
    <t>ZNESEK PLAČILA</t>
  </si>
  <si>
    <t>C3311-09-957002</t>
  </si>
  <si>
    <t>nakup licence za Oracle IAS Standard Edition aplikacijski strežnik</t>
  </si>
  <si>
    <t>C3311-09-957004</t>
  </si>
  <si>
    <t>Microsoft, nakup in vzdrževanje licenčne programske opreme</t>
  </si>
  <si>
    <t>GAMBIT TRADE D.O.O.</t>
  </si>
  <si>
    <t>C3311-09-959002</t>
  </si>
  <si>
    <t>pogodba o vzdrževanju in nadgradnji aplik.KATIS/STROSPOP</t>
  </si>
  <si>
    <t>SILICIJ D.O.O.</t>
  </si>
  <si>
    <t>C3311-09-959003</t>
  </si>
  <si>
    <t>pogodba o vzdrževanju in nadgradnji apl.PAGAT</t>
  </si>
  <si>
    <t>C3311-09-959004</t>
  </si>
  <si>
    <t>Vzdrževanje in nadgradnja aplikacije TRUBAR</t>
  </si>
  <si>
    <t>C3311-09-959005</t>
  </si>
  <si>
    <t>pog.o vzdrževanju in nadgradnji rač.aplik.Izplačila poleg plače-IZZP</t>
  </si>
  <si>
    <t>C3311-09-959006</t>
  </si>
  <si>
    <t>pog.o izdelava in vzdrž.prog.opreme SUB_PRE subvencioniranje prevozov za dijake,vajence in študente višjih šol</t>
  </si>
  <si>
    <t>PIA D.O.O.</t>
  </si>
  <si>
    <t>C3311-09-959007</t>
  </si>
  <si>
    <t>vzdrževanje in nadgradnja rač.prog.Subvencioniranje plačil staršev v vrtcih-SPS</t>
  </si>
  <si>
    <t>C3311-09-959008</t>
  </si>
  <si>
    <t>pog.vzdrževanje in nadgradna rač.prog.opreme Zbirnik poizvedb</t>
  </si>
  <si>
    <t>C3311-10-252001</t>
  </si>
  <si>
    <t>Pedagoške štipendije in študijske pomoči-Pagat</t>
  </si>
  <si>
    <t>C3311-10-252002</t>
  </si>
  <si>
    <t>Katalog stalnega spopolnjevanja-KATIS</t>
  </si>
  <si>
    <t>C3311-10-253001</t>
  </si>
  <si>
    <t>Spletni obrazci in sistemizacije -SOS2010-2013</t>
  </si>
  <si>
    <t>COMTRADE D.O.O.</t>
  </si>
  <si>
    <t>C3311-10-253002</t>
  </si>
  <si>
    <t>Subvencioniranje dijaške prehrane -SDP2010-2013</t>
  </si>
  <si>
    <t>C3311-10-253003</t>
  </si>
  <si>
    <t>Vpisni postopek 2010-2013</t>
  </si>
  <si>
    <t>C3311-10-253004</t>
  </si>
  <si>
    <t>Kadrovski in plačilni informacijski sistem-KPIS</t>
  </si>
  <si>
    <t>C3311-10-253005</t>
  </si>
  <si>
    <t>Subvencioniranje plačil staršev v vrtcih-SPS 2010-2013</t>
  </si>
  <si>
    <t>C3311-10-253006</t>
  </si>
  <si>
    <t>Subvencioniranje prevozov-SUB_PRE 2010-2013</t>
  </si>
  <si>
    <t>C3311-10-253007</t>
  </si>
  <si>
    <t>Učbeniški sklad - Trubar2010-2013</t>
  </si>
  <si>
    <t>C3311-10-253008</t>
  </si>
  <si>
    <t>Izdelava podatkovnih skladišč in vzdrževanje 2010-2013</t>
  </si>
  <si>
    <t>C3311-10-253009</t>
  </si>
  <si>
    <t>Tehnične storitve na področju Oracle DB tehnologije2010-2013</t>
  </si>
  <si>
    <t>C3311-10-253010</t>
  </si>
  <si>
    <t>Izplačila poleg plače,Zbirnik poizvedb,Sistem infošol,Templar</t>
  </si>
  <si>
    <t>C3311-10-253011</t>
  </si>
  <si>
    <t>Šolski okoliš-SOKOL</t>
  </si>
  <si>
    <t>C3311-10-253012</t>
  </si>
  <si>
    <t>Temeljni registri v šolstvu</t>
  </si>
  <si>
    <t>K AND S CONSULTING D.O.O.</t>
  </si>
  <si>
    <t>C3311-10-253013</t>
  </si>
  <si>
    <t>AUCA MŠŠ in Portal MŠŠ</t>
  </si>
  <si>
    <t>NORMACOM PLUS D.O.O.</t>
  </si>
  <si>
    <t>C3311-10-253014</t>
  </si>
  <si>
    <t>računalniška apilkacija Izplačila poleg plače - IZPP 2010-2013</t>
  </si>
  <si>
    <t>C3311-10-253015</t>
  </si>
  <si>
    <t>vzdrževanje in nadgradnja računalniške aplikacije Templar 2010-2013</t>
  </si>
  <si>
    <t>C3311-10-253016</t>
  </si>
  <si>
    <t>računal.aplikacija Temeljni registri v šolstvu</t>
  </si>
  <si>
    <t>C3311-10-253017</t>
  </si>
  <si>
    <t>rač.aplikacija Priprava, sprejem in objava programov-PSO 2010-2013</t>
  </si>
  <si>
    <t>C3311-10-253018</t>
  </si>
  <si>
    <t>Oracle Data Integrator Enterprice Edition</t>
  </si>
  <si>
    <t>C3311-10-253019</t>
  </si>
  <si>
    <t>AUCA MŠŠ in portal MŠŠ 2010-2013</t>
  </si>
  <si>
    <t>C3311-10-253020</t>
  </si>
  <si>
    <t>PAGAT-Pedagoške štipendije in študijske pomoči</t>
  </si>
  <si>
    <t>C3311-10-253021</t>
  </si>
  <si>
    <t>KATIS-Katalog stalnega strokovnega spopolnjevanja 2010-2013</t>
  </si>
  <si>
    <t>C3311-10-253022</t>
  </si>
  <si>
    <t>Zbirnik poizvedb 2010-2013</t>
  </si>
  <si>
    <t>C3311-10-253023</t>
  </si>
  <si>
    <t>Sistem Infošol 2010-2013</t>
  </si>
  <si>
    <t>C3311-10-253024</t>
  </si>
  <si>
    <t>Optimizacija delovanja programske opreme Oracle 2010-2013</t>
  </si>
  <si>
    <t>SENEGAČNIK JOŽE</t>
  </si>
  <si>
    <t>C3311-10-253025</t>
  </si>
  <si>
    <t>Oracle Audit Vault 2010-2013</t>
  </si>
  <si>
    <t>C3311-10-254005</t>
  </si>
  <si>
    <t>vzdrževanje TOAD for Oracle Professional Edition licence</t>
  </si>
  <si>
    <t>MRI D.O.O., CELJE - V STEČAJU</t>
  </si>
  <si>
    <t>C3311-10-254007</t>
  </si>
  <si>
    <t>posodobitev spletnih strani srednješolskih in visokošolskih izobraževalnih programov za pol.l.2010/2011</t>
  </si>
  <si>
    <t>C3311-10-254015</t>
  </si>
  <si>
    <t>izgradnja računalniške aplikacije za šolsko prehrano</t>
  </si>
  <si>
    <t>C3311-10-254019</t>
  </si>
  <si>
    <t>obnova storitev vzdrževanja prodikta Oracle WebLogic Server SE od 29.10.2010</t>
  </si>
  <si>
    <t>C3311-11-252001</t>
  </si>
  <si>
    <t>Izdelava informacijskega sistemaCentralna evidenca udeležencev VIZ</t>
  </si>
  <si>
    <t>C3311-11-252002</t>
  </si>
  <si>
    <t>vzdrževanje in nadgradnja aplikacijskih strežnikov</t>
  </si>
  <si>
    <t>Tomaž Podbešič</t>
  </si>
  <si>
    <t>C3311-11-252003</t>
  </si>
  <si>
    <t>Priprava, sprejem in objava programov PSO 2011</t>
  </si>
  <si>
    <t>C3311-11-253001</t>
  </si>
  <si>
    <t>storitve tehnične podpore za programsko opremo proizv. Oracle za obdobje do 31.12.2011</t>
  </si>
  <si>
    <t>C3311-11-253002</t>
  </si>
  <si>
    <t>Temeljni registri 2011</t>
  </si>
  <si>
    <t>C3311-11-253003</t>
  </si>
  <si>
    <t>Spletni obrazci in sistemizacija 2011</t>
  </si>
  <si>
    <t>C3311-11-254002</t>
  </si>
  <si>
    <t>posodobitev spletnih strani srednješolskih in višješolskih izobraževalnih programov za šol.l.2011/2012</t>
  </si>
  <si>
    <t>C3311-11-254005</t>
  </si>
  <si>
    <t>nakup in vzdrževanje licenc TOAD for Oracle</t>
  </si>
  <si>
    <t>mag Bojan Rebevšek</t>
  </si>
  <si>
    <t>C3311-11-254010</t>
  </si>
  <si>
    <t>priprava gradiv za e-izobraževanje</t>
  </si>
  <si>
    <t>Janja Brecelj</t>
  </si>
  <si>
    <t>VELJA OD</t>
  </si>
  <si>
    <t>VELJA DO</t>
  </si>
  <si>
    <t>SKRBNIK</t>
  </si>
  <si>
    <t>IZVAJALEC</t>
  </si>
  <si>
    <t>ŠT. POGODBE</t>
  </si>
  <si>
    <t>PREDMET POGODBE</t>
  </si>
  <si>
    <t>C3311-12-253000</t>
  </si>
  <si>
    <t>Izdelava in vzdrževanje podatkovnih skladišč 2012-2013</t>
  </si>
  <si>
    <t>C3311-12-253001</t>
  </si>
  <si>
    <t>Tehnične storitve na področju Oracle tehnologije 2012-2013DBA</t>
  </si>
  <si>
    <t>C3311-12-253002</t>
  </si>
  <si>
    <t>AUCA IN PORTAL MŠŠ 2012-2013</t>
  </si>
  <si>
    <t>C3311-12-253003</t>
  </si>
  <si>
    <t>KATIS 2012-2013-Katalog stalnega strokovnega spopolnjevanja</t>
  </si>
  <si>
    <t>C3311-12-253004</t>
  </si>
  <si>
    <t>AUDIT VAULT 2012-2013</t>
  </si>
  <si>
    <t>C3311-12-253005</t>
  </si>
  <si>
    <t>tehnična podpora za programsko opremo ORACLE LICENCE</t>
  </si>
  <si>
    <t>C3311-12-253006</t>
  </si>
  <si>
    <t>Temeljni Registri 2012-2013</t>
  </si>
  <si>
    <t>C3311-12-253007</t>
  </si>
  <si>
    <t>PSO 2012-2013-Priprava, sprejem in objava programov</t>
  </si>
  <si>
    <t>C3311-12-253008</t>
  </si>
  <si>
    <t>Vzdrževanje aplikacijskih strežnikov 2012-2013</t>
  </si>
  <si>
    <t>C3311-12-253009</t>
  </si>
  <si>
    <t>Zbirnik poizvedb 2012-2013</t>
  </si>
  <si>
    <t>C3311-12-253010</t>
  </si>
  <si>
    <t>SISTEM INFOŠOL 2012-2013</t>
  </si>
  <si>
    <t>C3311-12-253011</t>
  </si>
  <si>
    <t>VPISNI POSTOPEK 2012-2013</t>
  </si>
  <si>
    <t>C3311-12-253012</t>
  </si>
  <si>
    <t>SOS 2012-2013 Spletni obrazci in sistemizacije</t>
  </si>
  <si>
    <t>C3311-12-253013</t>
  </si>
  <si>
    <t>Učbeniški sklad Trubar 2012-2013</t>
  </si>
  <si>
    <t>C3311-12-253014</t>
  </si>
  <si>
    <t>KPIS 2012-2013 Kadrovski in plač.inf.sistem</t>
  </si>
  <si>
    <t>C3311-12-253015</t>
  </si>
  <si>
    <t>TEMPLAR 2012-2013</t>
  </si>
  <si>
    <t>C3311-12-253016</t>
  </si>
  <si>
    <t>IZPP 2012-2013 -Izplačila poleg plače</t>
  </si>
  <si>
    <t>C3311-12-253017</t>
  </si>
  <si>
    <t>vzdrževanje in nadgradnja aplikacije subvencioniranje plačil staršev v vrtcih za leti 2012 in 2013</t>
  </si>
  <si>
    <t>C3311-12-253018</t>
  </si>
  <si>
    <t>SUB_PRE 2012-2013 Subvencioniranje prevozov</t>
  </si>
  <si>
    <t>C3311-12-253019</t>
  </si>
  <si>
    <t>SOKOL - Šolski okoliš 2012-2013</t>
  </si>
  <si>
    <t>C3311-12-253020</t>
  </si>
  <si>
    <t>PAGAT 2012-2013 Pedagoške štipendije in študijske pomoči</t>
  </si>
  <si>
    <t>C3311-12-254002</t>
  </si>
  <si>
    <t>priprava izobraževalnih vsebin (e-izob.video materialov,..)</t>
  </si>
  <si>
    <t>mag.Janja Brecelj</t>
  </si>
  <si>
    <t>C3311-12-254006</t>
  </si>
  <si>
    <t>Leto vzdrževanje programskih produktovTOAD for Oracle</t>
  </si>
  <si>
    <t>C3311-12-254007</t>
  </si>
  <si>
    <t>posodobitev splet.strani srednješol.in višješol.programov 2012/2013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</si>
</sst>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EUR]_-;\-* #,##0.00\ [$EUR]_-;_-* &quot;-&quot;??\ [$EUR]_-;_-@_-"/>
  </numFmts>
  <fonts count="3" x14ac:knownFonts="1">
    <font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2" fillId="0" borderId="0" xfId="0" applyFont="1"/>
    <xf numFmtId="0" fontId="1" fillId="0" borderId="0" xfId="0" applyFont="1" applyFill="1"/>
    <xf numFmtId="1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20.140625" bestFit="1" customWidth="1"/>
    <col min="2" max="2" width="74.7109375" customWidth="1"/>
    <col min="3" max="3" width="15.85546875" bestFit="1" customWidth="1"/>
    <col min="4" max="4" width="14" bestFit="1" customWidth="1"/>
    <col min="5" max="5" width="27.28515625" bestFit="1" customWidth="1"/>
    <col min="6" max="6" width="35" bestFit="1" customWidth="1"/>
    <col min="7" max="7" width="25.28515625" bestFit="1" customWidth="1"/>
    <col min="8" max="8" width="23" bestFit="1" customWidth="1"/>
  </cols>
  <sheetData>
    <row r="1" spans="1:8" ht="15.75" x14ac:dyDescent="0.25">
      <c r="A1" s="4" t="s">
        <v>295</v>
      </c>
      <c r="B1" s="4" t="s">
        <v>296</v>
      </c>
      <c r="C1" s="4" t="s">
        <v>291</v>
      </c>
      <c r="D1" s="4" t="s">
        <v>292</v>
      </c>
      <c r="E1" s="4" t="s">
        <v>293</v>
      </c>
      <c r="F1" s="4" t="s">
        <v>294</v>
      </c>
      <c r="G1" s="4" t="s">
        <v>180</v>
      </c>
      <c r="H1" s="4" t="s">
        <v>181</v>
      </c>
    </row>
    <row r="2" spans="1:8" ht="15" x14ac:dyDescent="0.2">
      <c r="A2" s="1" t="s">
        <v>182</v>
      </c>
      <c r="B2" s="1" t="s">
        <v>183</v>
      </c>
      <c r="C2" s="2">
        <v>39968</v>
      </c>
      <c r="D2" s="2">
        <v>40178</v>
      </c>
      <c r="E2" s="1" t="s">
        <v>0</v>
      </c>
      <c r="F2" s="1" t="s">
        <v>8</v>
      </c>
      <c r="G2" s="3">
        <v>16381.58</v>
      </c>
      <c r="H2" s="3">
        <v>16381.57</v>
      </c>
    </row>
    <row r="3" spans="1:8" ht="15" x14ac:dyDescent="0.2">
      <c r="A3" s="1" t="s">
        <v>184</v>
      </c>
      <c r="B3" s="1" t="s">
        <v>185</v>
      </c>
      <c r="C3" s="2">
        <v>40010</v>
      </c>
      <c r="D3" s="2">
        <v>40908</v>
      </c>
      <c r="E3" s="1" t="s">
        <v>0</v>
      </c>
      <c r="F3" s="1" t="s">
        <v>186</v>
      </c>
      <c r="G3" s="3">
        <v>152060.04</v>
      </c>
      <c r="H3" s="3">
        <v>152060.04</v>
      </c>
    </row>
    <row r="4" spans="1:8" ht="15" x14ac:dyDescent="0.2">
      <c r="A4" s="1" t="s">
        <v>187</v>
      </c>
      <c r="B4" s="1" t="s">
        <v>188</v>
      </c>
      <c r="C4" s="2">
        <v>39878</v>
      </c>
      <c r="D4" s="2">
        <v>40178</v>
      </c>
      <c r="E4" s="1" t="s">
        <v>0</v>
      </c>
      <c r="F4" s="1" t="s">
        <v>189</v>
      </c>
      <c r="G4" s="3">
        <v>41952</v>
      </c>
      <c r="H4" s="3">
        <v>37867.199999999997</v>
      </c>
    </row>
    <row r="5" spans="1:8" ht="15" x14ac:dyDescent="0.2">
      <c r="A5" s="1" t="s">
        <v>190</v>
      </c>
      <c r="B5" s="1" t="s">
        <v>191</v>
      </c>
      <c r="C5" s="2">
        <v>39881</v>
      </c>
      <c r="D5" s="2">
        <v>40178</v>
      </c>
      <c r="E5" s="1" t="s">
        <v>0</v>
      </c>
      <c r="F5" s="1" t="s">
        <v>29</v>
      </c>
      <c r="G5" s="3">
        <v>27600</v>
      </c>
      <c r="H5" s="3">
        <v>19209.599999999999</v>
      </c>
    </row>
    <row r="6" spans="1:8" ht="15" x14ac:dyDescent="0.2">
      <c r="A6" s="1" t="s">
        <v>192</v>
      </c>
      <c r="B6" s="1" t="s">
        <v>193</v>
      </c>
      <c r="C6" s="2">
        <v>39877</v>
      </c>
      <c r="D6" s="2">
        <v>40178</v>
      </c>
      <c r="E6" s="1" t="s">
        <v>0</v>
      </c>
      <c r="F6" s="1" t="s">
        <v>38</v>
      </c>
      <c r="G6" s="3">
        <v>41164.800000000003</v>
      </c>
      <c r="H6" s="3">
        <v>34063.89</v>
      </c>
    </row>
    <row r="7" spans="1:8" ht="15" x14ac:dyDescent="0.2">
      <c r="A7" s="1" t="s">
        <v>194</v>
      </c>
      <c r="B7" s="1" t="s">
        <v>195</v>
      </c>
      <c r="C7" s="2">
        <v>39902</v>
      </c>
      <c r="D7" s="2">
        <v>40178</v>
      </c>
      <c r="E7" s="1" t="s">
        <v>129</v>
      </c>
      <c r="F7" s="1" t="s">
        <v>63</v>
      </c>
      <c r="G7" s="3">
        <v>45120</v>
      </c>
      <c r="H7" s="3">
        <v>45120</v>
      </c>
    </row>
    <row r="8" spans="1:8" ht="15" x14ac:dyDescent="0.2">
      <c r="A8" s="1" t="s">
        <v>196</v>
      </c>
      <c r="B8" s="1" t="s">
        <v>197</v>
      </c>
      <c r="C8" s="2">
        <v>39905</v>
      </c>
      <c r="D8" s="2">
        <v>40178</v>
      </c>
      <c r="E8" s="1" t="s">
        <v>0</v>
      </c>
      <c r="F8" s="1" t="s">
        <v>198</v>
      </c>
      <c r="G8" s="3">
        <v>34560</v>
      </c>
      <c r="H8" s="3">
        <f>31023.36+2062.08</f>
        <v>33085.440000000002</v>
      </c>
    </row>
    <row r="9" spans="1:8" ht="15" x14ac:dyDescent="0.2">
      <c r="A9" s="1" t="s">
        <v>199</v>
      </c>
      <c r="B9" s="1" t="s">
        <v>200</v>
      </c>
      <c r="C9" s="2">
        <v>39912</v>
      </c>
      <c r="D9" s="2">
        <v>40178</v>
      </c>
      <c r="E9" s="1" t="s">
        <v>0</v>
      </c>
      <c r="F9" s="1" t="s">
        <v>8</v>
      </c>
      <c r="G9" s="3">
        <v>42048</v>
      </c>
      <c r="H9" s="3">
        <f>40896+1152</f>
        <v>42048</v>
      </c>
    </row>
    <row r="10" spans="1:8" ht="15" x14ac:dyDescent="0.2">
      <c r="A10" s="1" t="s">
        <v>201</v>
      </c>
      <c r="B10" s="1" t="s">
        <v>202</v>
      </c>
      <c r="C10" s="2">
        <v>39945</v>
      </c>
      <c r="D10" s="2">
        <v>40178</v>
      </c>
      <c r="E10" s="1" t="s">
        <v>0</v>
      </c>
      <c r="F10" s="1" t="s">
        <v>63</v>
      </c>
      <c r="G10" s="3">
        <v>45120</v>
      </c>
      <c r="H10" s="3">
        <f>40536+4560</f>
        <v>45096</v>
      </c>
    </row>
    <row r="11" spans="1:8" ht="15" x14ac:dyDescent="0.2">
      <c r="A11" s="1" t="s">
        <v>203</v>
      </c>
      <c r="B11" s="1" t="s">
        <v>204</v>
      </c>
      <c r="C11" s="2">
        <v>39826</v>
      </c>
      <c r="D11" s="2">
        <v>40360</v>
      </c>
      <c r="E11" s="1" t="s">
        <v>18</v>
      </c>
      <c r="F11" s="1" t="s">
        <v>29</v>
      </c>
      <c r="G11" s="3">
        <v>23184</v>
      </c>
      <c r="H11" s="3">
        <v>0</v>
      </c>
    </row>
    <row r="12" spans="1:8" ht="15" x14ac:dyDescent="0.2">
      <c r="A12" s="1" t="s">
        <v>205</v>
      </c>
      <c r="B12" s="1" t="s">
        <v>206</v>
      </c>
      <c r="C12" s="2">
        <v>40184</v>
      </c>
      <c r="D12" s="2">
        <v>40543</v>
      </c>
      <c r="E12" s="1" t="s">
        <v>13</v>
      </c>
      <c r="F12" s="1" t="s">
        <v>189</v>
      </c>
      <c r="G12" s="3">
        <v>16560</v>
      </c>
      <c r="H12" s="3">
        <v>16560</v>
      </c>
    </row>
    <row r="13" spans="1:8" ht="15" x14ac:dyDescent="0.2">
      <c r="A13" s="1" t="s">
        <v>207</v>
      </c>
      <c r="B13" s="1" t="s">
        <v>208</v>
      </c>
      <c r="C13" s="2">
        <v>40183</v>
      </c>
      <c r="D13" s="2">
        <v>40908</v>
      </c>
      <c r="E13" s="1" t="s">
        <v>18</v>
      </c>
      <c r="F13" s="1" t="s">
        <v>209</v>
      </c>
      <c r="G13" s="3">
        <v>200640</v>
      </c>
      <c r="H13" s="3">
        <f>36950.77+209</f>
        <v>37159.769999999997</v>
      </c>
    </row>
    <row r="14" spans="1:8" ht="15" x14ac:dyDescent="0.2">
      <c r="A14" s="1" t="s">
        <v>210</v>
      </c>
      <c r="B14" s="1" t="s">
        <v>211</v>
      </c>
      <c r="C14" s="2">
        <v>40189</v>
      </c>
      <c r="D14" s="2">
        <v>40908</v>
      </c>
      <c r="E14" s="1" t="s">
        <v>13</v>
      </c>
      <c r="F14" s="1" t="s">
        <v>209</v>
      </c>
      <c r="G14" s="3">
        <v>73584</v>
      </c>
      <c r="H14" s="3">
        <v>18425.78</v>
      </c>
    </row>
    <row r="15" spans="1:8" ht="15" x14ac:dyDescent="0.2">
      <c r="A15" s="1" t="s">
        <v>212</v>
      </c>
      <c r="B15" s="1" t="s">
        <v>213</v>
      </c>
      <c r="C15" s="2">
        <v>40182</v>
      </c>
      <c r="D15" s="2">
        <v>40908</v>
      </c>
      <c r="E15" s="1" t="s">
        <v>18</v>
      </c>
      <c r="F15" s="1" t="s">
        <v>38</v>
      </c>
      <c r="G15" s="3">
        <v>123984</v>
      </c>
      <c r="H15" s="3">
        <f>61992+61027.68</f>
        <v>123019.68</v>
      </c>
    </row>
    <row r="16" spans="1:8" ht="15" x14ac:dyDescent="0.2">
      <c r="A16" s="1" t="s">
        <v>214</v>
      </c>
      <c r="B16" s="1" t="s">
        <v>215</v>
      </c>
      <c r="C16" s="2">
        <v>40179</v>
      </c>
      <c r="D16" s="2">
        <v>40952</v>
      </c>
      <c r="E16" s="1" t="s">
        <v>18</v>
      </c>
      <c r="F16" s="1" t="s">
        <v>26</v>
      </c>
      <c r="G16" s="3">
        <v>501600</v>
      </c>
      <c r="H16" s="3">
        <f>199095.6+133874.4+6336</f>
        <v>339306</v>
      </c>
    </row>
    <row r="17" spans="1:8" ht="15" x14ac:dyDescent="0.2">
      <c r="A17" s="1" t="s">
        <v>216</v>
      </c>
      <c r="B17" s="1" t="s">
        <v>217</v>
      </c>
      <c r="C17" s="2">
        <v>40179</v>
      </c>
      <c r="D17" s="2">
        <v>40908</v>
      </c>
      <c r="E17" s="1" t="s">
        <v>18</v>
      </c>
      <c r="F17" s="1" t="s">
        <v>8</v>
      </c>
      <c r="G17" s="3">
        <v>61804.800000000003</v>
      </c>
      <c r="H17" s="3">
        <f>22898.4+12667.2</f>
        <v>35565.600000000006</v>
      </c>
    </row>
    <row r="18" spans="1:8" ht="15" x14ac:dyDescent="0.2">
      <c r="A18" s="1" t="s">
        <v>218</v>
      </c>
      <c r="B18" s="1" t="s">
        <v>219</v>
      </c>
      <c r="C18" s="2">
        <v>40179</v>
      </c>
      <c r="D18" s="2">
        <v>40908</v>
      </c>
      <c r="E18" s="1" t="s">
        <v>18</v>
      </c>
      <c r="F18" s="1" t="s">
        <v>198</v>
      </c>
      <c r="G18" s="3">
        <v>51840</v>
      </c>
      <c r="H18" s="3">
        <f>19476+15865.2+1080</f>
        <v>36421.199999999997</v>
      </c>
    </row>
    <row r="19" spans="1:8" ht="15" x14ac:dyDescent="0.2">
      <c r="A19" s="1" t="s">
        <v>220</v>
      </c>
      <c r="B19" s="1" t="s">
        <v>221</v>
      </c>
      <c r="C19" s="2">
        <v>40182</v>
      </c>
      <c r="D19" s="2">
        <v>40908</v>
      </c>
      <c r="E19" s="1" t="s">
        <v>18</v>
      </c>
      <c r="F19" s="1" t="s">
        <v>38</v>
      </c>
      <c r="G19" s="3">
        <v>82656</v>
      </c>
      <c r="H19" s="3">
        <f>33269.04+2341.92+39674.88</f>
        <v>75285.84</v>
      </c>
    </row>
    <row r="20" spans="1:8" ht="15" x14ac:dyDescent="0.2">
      <c r="A20" s="1" t="s">
        <v>222</v>
      </c>
      <c r="B20" s="1" t="s">
        <v>223</v>
      </c>
      <c r="C20" s="2">
        <v>40179</v>
      </c>
      <c r="D20" s="2">
        <v>40908</v>
      </c>
      <c r="E20" s="1" t="s">
        <v>13</v>
      </c>
      <c r="F20" s="1" t="s">
        <v>8</v>
      </c>
      <c r="G20" s="3">
        <v>176580</v>
      </c>
      <c r="H20" s="3">
        <f>17658+49775.94</f>
        <v>67433.94</v>
      </c>
    </row>
    <row r="21" spans="1:8" ht="15" x14ac:dyDescent="0.2">
      <c r="A21" s="1" t="s">
        <v>224</v>
      </c>
      <c r="B21" s="1" t="s">
        <v>225</v>
      </c>
      <c r="C21" s="2">
        <v>40189</v>
      </c>
      <c r="D21" s="2">
        <v>40973</v>
      </c>
      <c r="E21" s="1" t="s">
        <v>13</v>
      </c>
      <c r="F21" s="1" t="s">
        <v>209</v>
      </c>
      <c r="G21" s="3">
        <v>90000</v>
      </c>
      <c r="H21" s="3">
        <f>525+28725+22950</f>
        <v>52200</v>
      </c>
    </row>
    <row r="22" spans="1:8" ht="15" x14ac:dyDescent="0.2">
      <c r="A22" s="1" t="s">
        <v>226</v>
      </c>
      <c r="B22" s="1" t="s">
        <v>227</v>
      </c>
      <c r="C22" s="2">
        <v>40189</v>
      </c>
      <c r="D22" s="2">
        <v>40360</v>
      </c>
      <c r="E22" s="1" t="s">
        <v>56</v>
      </c>
      <c r="F22" s="1" t="s">
        <v>63</v>
      </c>
      <c r="G22" s="3">
        <v>110880</v>
      </c>
      <c r="H22" s="3">
        <v>89712</v>
      </c>
    </row>
    <row r="23" spans="1:8" ht="15" x14ac:dyDescent="0.2">
      <c r="A23" s="1" t="s">
        <v>228</v>
      </c>
      <c r="B23" s="1" t="s">
        <v>229</v>
      </c>
      <c r="C23" s="2">
        <v>40183</v>
      </c>
      <c r="D23" s="2">
        <v>40908</v>
      </c>
      <c r="E23" s="1" t="s">
        <v>18</v>
      </c>
      <c r="F23" s="1" t="s">
        <v>23</v>
      </c>
      <c r="G23" s="3">
        <v>59616</v>
      </c>
      <c r="H23" s="3">
        <f>27600+7728</f>
        <v>35328</v>
      </c>
    </row>
    <row r="24" spans="1:8" ht="15" x14ac:dyDescent="0.2">
      <c r="A24" s="1" t="s">
        <v>230</v>
      </c>
      <c r="B24" s="1" t="s">
        <v>231</v>
      </c>
      <c r="C24" s="2">
        <v>40192</v>
      </c>
      <c r="D24" s="2">
        <v>40543</v>
      </c>
      <c r="E24" s="1" t="s">
        <v>13</v>
      </c>
      <c r="F24" s="1" t="s">
        <v>232</v>
      </c>
      <c r="G24" s="3">
        <v>73887.3</v>
      </c>
      <c r="H24" s="3">
        <v>2053.23</v>
      </c>
    </row>
    <row r="25" spans="1:8" ht="15" x14ac:dyDescent="0.2">
      <c r="A25" s="1" t="s">
        <v>233</v>
      </c>
      <c r="B25" s="1" t="s">
        <v>234</v>
      </c>
      <c r="C25" s="2">
        <v>40192</v>
      </c>
      <c r="D25" s="2">
        <v>40543</v>
      </c>
      <c r="E25" s="1" t="s">
        <v>13</v>
      </c>
      <c r="F25" s="1" t="s">
        <v>235</v>
      </c>
      <c r="G25" s="3">
        <v>63162</v>
      </c>
      <c r="H25" s="3">
        <v>17730.64</v>
      </c>
    </row>
    <row r="26" spans="1:8" ht="15" x14ac:dyDescent="0.2">
      <c r="A26" s="1" t="s">
        <v>236</v>
      </c>
      <c r="B26" s="1" t="s">
        <v>237</v>
      </c>
      <c r="C26" s="2">
        <v>40212</v>
      </c>
      <c r="D26" s="2">
        <v>40952</v>
      </c>
      <c r="E26" s="1" t="s">
        <v>18</v>
      </c>
      <c r="F26" s="1" t="s">
        <v>26</v>
      </c>
      <c r="G26" s="3">
        <v>112176</v>
      </c>
      <c r="H26" s="3">
        <f>40196.4+53332.8+787.2</f>
        <v>94316.400000000009</v>
      </c>
    </row>
    <row r="27" spans="1:8" ht="15" x14ac:dyDescent="0.2">
      <c r="A27" s="1" t="s">
        <v>238</v>
      </c>
      <c r="B27" s="1" t="s">
        <v>239</v>
      </c>
      <c r="C27" s="2">
        <v>40211</v>
      </c>
      <c r="D27" s="2">
        <v>40908</v>
      </c>
      <c r="E27" s="1" t="s">
        <v>18</v>
      </c>
      <c r="F27" s="1" t="s">
        <v>26</v>
      </c>
      <c r="G27" s="3">
        <v>118080</v>
      </c>
      <c r="H27" s="3">
        <f>6396+8142.6</f>
        <v>14538.6</v>
      </c>
    </row>
    <row r="28" spans="1:8" ht="15" x14ac:dyDescent="0.2">
      <c r="A28" s="1" t="s">
        <v>240</v>
      </c>
      <c r="B28" s="1" t="s">
        <v>241</v>
      </c>
      <c r="C28" s="2">
        <v>40226</v>
      </c>
      <c r="D28" s="2">
        <v>40908</v>
      </c>
      <c r="E28" s="1" t="s">
        <v>13</v>
      </c>
      <c r="F28" s="1" t="s">
        <v>209</v>
      </c>
      <c r="G28" s="3">
        <v>387768</v>
      </c>
      <c r="H28" s="3">
        <f>16315.5+963.6</f>
        <v>17279.099999999999</v>
      </c>
    </row>
    <row r="29" spans="1:8" ht="15" x14ac:dyDescent="0.2">
      <c r="A29" s="1" t="s">
        <v>242</v>
      </c>
      <c r="B29" s="1" t="s">
        <v>243</v>
      </c>
      <c r="C29" s="2">
        <v>40226</v>
      </c>
      <c r="D29" s="2">
        <v>40908</v>
      </c>
      <c r="E29" s="1" t="s">
        <v>13</v>
      </c>
      <c r="F29" s="1" t="s">
        <v>209</v>
      </c>
      <c r="G29" s="3">
        <v>105120</v>
      </c>
      <c r="H29" s="3">
        <v>0</v>
      </c>
    </row>
    <row r="30" spans="1:8" ht="15" x14ac:dyDescent="0.2">
      <c r="A30" s="1" t="s">
        <v>244</v>
      </c>
      <c r="B30" s="1" t="s">
        <v>245</v>
      </c>
      <c r="C30" s="2">
        <v>40312</v>
      </c>
      <c r="D30" s="2">
        <v>40543</v>
      </c>
      <c r="E30" s="1" t="s">
        <v>13</v>
      </c>
      <c r="F30" s="1" t="s">
        <v>14</v>
      </c>
      <c r="G30" s="3">
        <v>28992.31</v>
      </c>
      <c r="H30" s="3">
        <v>28992.31</v>
      </c>
    </row>
    <row r="31" spans="1:8" ht="15" x14ac:dyDescent="0.2">
      <c r="A31" s="1" t="s">
        <v>246</v>
      </c>
      <c r="B31" s="1" t="s">
        <v>247</v>
      </c>
      <c r="C31" s="2">
        <v>40360</v>
      </c>
      <c r="D31" s="2">
        <v>40908</v>
      </c>
      <c r="E31" s="1" t="s">
        <v>13</v>
      </c>
      <c r="F31" s="1" t="s">
        <v>209</v>
      </c>
      <c r="G31" s="3">
        <v>506880</v>
      </c>
      <c r="H31" s="3">
        <f>48480+76656</f>
        <v>125136</v>
      </c>
    </row>
    <row r="32" spans="1:8" ht="15" x14ac:dyDescent="0.2">
      <c r="A32" s="1" t="s">
        <v>248</v>
      </c>
      <c r="B32" s="1" t="s">
        <v>249</v>
      </c>
      <c r="C32" s="2">
        <v>40374</v>
      </c>
      <c r="D32" s="2">
        <v>40908</v>
      </c>
      <c r="E32" s="1" t="s">
        <v>18</v>
      </c>
      <c r="F32" s="1" t="s">
        <v>29</v>
      </c>
      <c r="G32" s="3">
        <v>68040</v>
      </c>
      <c r="H32" s="3">
        <f>15606+41904</f>
        <v>57510</v>
      </c>
    </row>
    <row r="33" spans="1:8" ht="15" x14ac:dyDescent="0.2">
      <c r="A33" s="1" t="s">
        <v>250</v>
      </c>
      <c r="B33" s="1" t="s">
        <v>251</v>
      </c>
      <c r="C33" s="2">
        <v>40361</v>
      </c>
      <c r="D33" s="2">
        <v>40908</v>
      </c>
      <c r="E33" s="1" t="s">
        <v>13</v>
      </c>
      <c r="F33" s="1" t="s">
        <v>68</v>
      </c>
      <c r="G33" s="3">
        <v>81336</v>
      </c>
      <c r="H33" s="3">
        <f>6404.83+18384.22+84.72</f>
        <v>24873.770000000004</v>
      </c>
    </row>
    <row r="34" spans="1:8" ht="15" x14ac:dyDescent="0.2">
      <c r="A34" s="1" t="s">
        <v>252</v>
      </c>
      <c r="B34" s="1" t="s">
        <v>253</v>
      </c>
      <c r="C34" s="2">
        <v>40360</v>
      </c>
      <c r="D34" s="2">
        <v>40908</v>
      </c>
      <c r="E34" s="1" t="s">
        <v>0</v>
      </c>
      <c r="F34" s="1" t="s">
        <v>63</v>
      </c>
      <c r="G34" s="3">
        <v>83808</v>
      </c>
      <c r="H34" s="3">
        <f>20325.6+44258.4</f>
        <v>64584</v>
      </c>
    </row>
    <row r="35" spans="1:8" ht="15" x14ac:dyDescent="0.2">
      <c r="A35" s="1" t="s">
        <v>254</v>
      </c>
      <c r="B35" s="1" t="s">
        <v>255</v>
      </c>
      <c r="C35" s="2">
        <v>40367</v>
      </c>
      <c r="D35" s="2">
        <v>40908</v>
      </c>
      <c r="E35" s="1" t="s">
        <v>0</v>
      </c>
      <c r="F35" s="1" t="s">
        <v>1</v>
      </c>
      <c r="G35" s="3">
        <v>488925.24</v>
      </c>
      <c r="H35" s="3">
        <f>152647.53+98012.56</f>
        <v>250660.09</v>
      </c>
    </row>
    <row r="36" spans="1:8" ht="15" x14ac:dyDescent="0.2">
      <c r="A36" s="1" t="s">
        <v>256</v>
      </c>
      <c r="B36" s="1" t="s">
        <v>257</v>
      </c>
      <c r="C36" s="2">
        <v>40362</v>
      </c>
      <c r="D36" s="2">
        <v>40543</v>
      </c>
      <c r="E36" s="1" t="s">
        <v>13</v>
      </c>
      <c r="F36" s="1" t="s">
        <v>258</v>
      </c>
      <c r="G36" s="3">
        <v>99600</v>
      </c>
      <c r="H36" s="3">
        <v>0</v>
      </c>
    </row>
    <row r="37" spans="1:8" ht="15" x14ac:dyDescent="0.2">
      <c r="A37" s="1" t="s">
        <v>259</v>
      </c>
      <c r="B37" s="1" t="s">
        <v>260</v>
      </c>
      <c r="C37" s="2">
        <v>40367</v>
      </c>
      <c r="D37" s="2">
        <v>40908</v>
      </c>
      <c r="E37" s="1" t="s">
        <v>13</v>
      </c>
      <c r="F37" s="1" t="s">
        <v>5</v>
      </c>
      <c r="G37" s="3">
        <v>80000</v>
      </c>
      <c r="H37" s="3">
        <f>14480.72+16088.04</f>
        <v>30568.760000000002</v>
      </c>
    </row>
    <row r="38" spans="1:8" ht="15" x14ac:dyDescent="0.2">
      <c r="A38" s="1" t="s">
        <v>261</v>
      </c>
      <c r="B38" s="1" t="s">
        <v>262</v>
      </c>
      <c r="C38" s="2">
        <v>40247</v>
      </c>
      <c r="D38" s="2">
        <v>40543</v>
      </c>
      <c r="E38" s="1" t="s">
        <v>18</v>
      </c>
      <c r="F38" s="1" t="s">
        <v>263</v>
      </c>
      <c r="G38" s="3">
        <v>342.06</v>
      </c>
      <c r="H38" s="3">
        <v>342.06</v>
      </c>
    </row>
    <row r="39" spans="1:8" ht="15" x14ac:dyDescent="0.2">
      <c r="A39" s="1" t="s">
        <v>264</v>
      </c>
      <c r="B39" s="1" t="s">
        <v>265</v>
      </c>
      <c r="C39" s="2">
        <v>40256</v>
      </c>
      <c r="D39" s="2">
        <v>40908</v>
      </c>
      <c r="E39" s="1" t="s">
        <v>13</v>
      </c>
      <c r="F39" s="1" t="s">
        <v>83</v>
      </c>
      <c r="G39" s="3">
        <v>3964.8</v>
      </c>
      <c r="H39" s="3">
        <v>2428.8000000000002</v>
      </c>
    </row>
    <row r="40" spans="1:8" ht="15" x14ac:dyDescent="0.2">
      <c r="A40" s="1" t="s">
        <v>266</v>
      </c>
      <c r="B40" s="1" t="s">
        <v>267</v>
      </c>
      <c r="C40" s="2">
        <v>40406</v>
      </c>
      <c r="D40" s="2">
        <v>40543</v>
      </c>
      <c r="E40" s="1" t="s">
        <v>129</v>
      </c>
      <c r="F40" s="1" t="s">
        <v>16</v>
      </c>
      <c r="G40" s="3">
        <v>11612.9</v>
      </c>
      <c r="H40" s="3">
        <v>11612.9</v>
      </c>
    </row>
    <row r="41" spans="1:8" ht="15" x14ac:dyDescent="0.2">
      <c r="A41" s="1" t="s">
        <v>268</v>
      </c>
      <c r="B41" s="1" t="s">
        <v>269</v>
      </c>
      <c r="C41" s="2">
        <v>40458</v>
      </c>
      <c r="D41" s="2">
        <v>40543</v>
      </c>
      <c r="E41" s="1" t="s">
        <v>0</v>
      </c>
      <c r="F41" s="1" t="s">
        <v>14</v>
      </c>
      <c r="G41" s="3">
        <v>383.15</v>
      </c>
      <c r="H41" s="3">
        <v>383.15</v>
      </c>
    </row>
    <row r="42" spans="1:8" ht="15" x14ac:dyDescent="0.2">
      <c r="A42" s="1" t="s">
        <v>270</v>
      </c>
      <c r="B42" s="1" t="s">
        <v>271</v>
      </c>
      <c r="C42" s="2">
        <v>40605</v>
      </c>
      <c r="D42" s="2">
        <v>40908</v>
      </c>
      <c r="E42" s="1" t="s">
        <v>13</v>
      </c>
      <c r="F42" s="1" t="s">
        <v>5</v>
      </c>
      <c r="G42" s="3">
        <v>46344</v>
      </c>
      <c r="H42" s="3">
        <v>46344</v>
      </c>
    </row>
    <row r="43" spans="1:8" ht="15" x14ac:dyDescent="0.2">
      <c r="A43" s="1" t="s">
        <v>272</v>
      </c>
      <c r="B43" s="1" t="s">
        <v>273</v>
      </c>
      <c r="C43" s="2">
        <v>40625</v>
      </c>
      <c r="D43" s="2">
        <v>40908</v>
      </c>
      <c r="E43" s="1" t="s">
        <v>274</v>
      </c>
      <c r="F43" s="1" t="s">
        <v>5</v>
      </c>
      <c r="G43" s="3">
        <v>16000</v>
      </c>
      <c r="H43" s="3">
        <v>9604.7999999999993</v>
      </c>
    </row>
    <row r="44" spans="1:8" ht="15" x14ac:dyDescent="0.2">
      <c r="A44" s="1" t="s">
        <v>275</v>
      </c>
      <c r="B44" s="1" t="s">
        <v>276</v>
      </c>
      <c r="C44" s="2">
        <v>40617</v>
      </c>
      <c r="D44" s="2">
        <v>40908</v>
      </c>
      <c r="E44" s="1" t="s">
        <v>13</v>
      </c>
      <c r="F44" s="1" t="s">
        <v>38</v>
      </c>
      <c r="G44" s="3">
        <v>23604</v>
      </c>
      <c r="H44" s="3">
        <v>0</v>
      </c>
    </row>
    <row r="45" spans="1:8" ht="15" x14ac:dyDescent="0.2">
      <c r="A45" s="1" t="s">
        <v>277</v>
      </c>
      <c r="B45" s="1" t="s">
        <v>278</v>
      </c>
      <c r="C45" s="2">
        <v>40550</v>
      </c>
      <c r="D45" s="2">
        <v>40908</v>
      </c>
      <c r="E45" s="1" t="s">
        <v>13</v>
      </c>
      <c r="F45" s="1" t="s">
        <v>14</v>
      </c>
      <c r="G45" s="3">
        <v>62184.160000000003</v>
      </c>
      <c r="H45" s="3">
        <f>5347.37+56836.78</f>
        <v>62184.15</v>
      </c>
    </row>
    <row r="46" spans="1:8" ht="15" x14ac:dyDescent="0.2">
      <c r="A46" s="1" t="s">
        <v>279</v>
      </c>
      <c r="B46" s="1" t="s">
        <v>280</v>
      </c>
      <c r="C46" s="2">
        <v>40617</v>
      </c>
      <c r="D46" s="2">
        <v>40908</v>
      </c>
      <c r="E46" s="1" t="s">
        <v>13</v>
      </c>
      <c r="F46" s="1" t="s">
        <v>38</v>
      </c>
      <c r="G46" s="3">
        <v>57324</v>
      </c>
      <c r="H46" s="3">
        <v>30246.84</v>
      </c>
    </row>
    <row r="47" spans="1:8" ht="15" x14ac:dyDescent="0.2">
      <c r="A47" s="1" t="s">
        <v>281</v>
      </c>
      <c r="B47" s="1" t="s">
        <v>282</v>
      </c>
      <c r="C47" s="2">
        <v>40617</v>
      </c>
      <c r="D47" s="2">
        <v>40908</v>
      </c>
      <c r="E47" s="1" t="s">
        <v>18</v>
      </c>
      <c r="F47" s="1" t="s">
        <v>63</v>
      </c>
      <c r="G47" s="3">
        <v>69120</v>
      </c>
      <c r="H47" s="3">
        <f>345.6+31708.8</f>
        <v>32054.399999999998</v>
      </c>
    </row>
    <row r="48" spans="1:8" ht="15" x14ac:dyDescent="0.2">
      <c r="A48" s="1" t="s">
        <v>283</v>
      </c>
      <c r="B48" s="1" t="s">
        <v>284</v>
      </c>
      <c r="C48" s="2">
        <v>40567</v>
      </c>
      <c r="D48" s="2">
        <v>41152</v>
      </c>
      <c r="E48" s="1" t="s">
        <v>0</v>
      </c>
      <c r="F48" s="1" t="s">
        <v>83</v>
      </c>
      <c r="G48" s="3">
        <v>4374</v>
      </c>
      <c r="H48" s="3">
        <v>3175.2</v>
      </c>
    </row>
    <row r="49" spans="1:8" ht="15" x14ac:dyDescent="0.2">
      <c r="A49" s="1" t="s">
        <v>285</v>
      </c>
      <c r="B49" s="1" t="s">
        <v>286</v>
      </c>
      <c r="C49" s="2">
        <v>40634</v>
      </c>
      <c r="D49" s="2">
        <v>40908</v>
      </c>
      <c r="E49" s="1" t="s">
        <v>287</v>
      </c>
      <c r="F49" s="1" t="s">
        <v>263</v>
      </c>
      <c r="G49" s="3">
        <v>5790.06</v>
      </c>
      <c r="H49" s="3">
        <v>5790.06</v>
      </c>
    </row>
    <row r="50" spans="1:8" ht="15" x14ac:dyDescent="0.2">
      <c r="A50" s="1" t="s">
        <v>288</v>
      </c>
      <c r="B50" s="1" t="s">
        <v>289</v>
      </c>
      <c r="C50" s="2">
        <v>40702</v>
      </c>
      <c r="D50" s="2">
        <v>40908</v>
      </c>
      <c r="E50" s="1" t="s">
        <v>290</v>
      </c>
      <c r="F50" s="1" t="s">
        <v>81</v>
      </c>
      <c r="G50" s="3">
        <v>23640</v>
      </c>
      <c r="H50" s="3">
        <v>23058</v>
      </c>
    </row>
    <row r="51" spans="1:8" ht="15" x14ac:dyDescent="0.2">
      <c r="A51" s="1" t="s">
        <v>297</v>
      </c>
      <c r="B51" s="1" t="s">
        <v>298</v>
      </c>
      <c r="C51" s="2">
        <v>40912</v>
      </c>
      <c r="D51" s="2">
        <v>41641</v>
      </c>
      <c r="E51" s="1" t="s">
        <v>13</v>
      </c>
      <c r="F51" s="1" t="s">
        <v>8</v>
      </c>
      <c r="G51" s="3">
        <v>285726.06</v>
      </c>
      <c r="H51" s="3">
        <f>10123.92+13962.9+877.67</f>
        <v>24964.489999999998</v>
      </c>
    </row>
    <row r="52" spans="1:8" ht="15" x14ac:dyDescent="0.2">
      <c r="A52" s="1" t="s">
        <v>299</v>
      </c>
      <c r="B52" s="1" t="s">
        <v>300</v>
      </c>
      <c r="C52" s="2">
        <v>40917</v>
      </c>
      <c r="D52" s="2">
        <v>41639</v>
      </c>
      <c r="E52" s="1" t="s">
        <v>13</v>
      </c>
      <c r="F52" s="1" t="s">
        <v>209</v>
      </c>
      <c r="G52" s="3">
        <v>128325</v>
      </c>
      <c r="H52" s="3">
        <f>22425+26529.45+2821.25</f>
        <v>51775.7</v>
      </c>
    </row>
    <row r="53" spans="1:8" ht="15" x14ac:dyDescent="0.2">
      <c r="A53" s="1" t="s">
        <v>301</v>
      </c>
      <c r="B53" s="1" t="s">
        <v>302</v>
      </c>
      <c r="C53" s="2">
        <v>40917</v>
      </c>
      <c r="D53" s="2">
        <v>41639</v>
      </c>
      <c r="E53" s="1" t="s">
        <v>13</v>
      </c>
      <c r="F53" s="1" t="s">
        <v>209</v>
      </c>
      <c r="G53" s="3">
        <v>381744</v>
      </c>
      <c r="H53" s="3">
        <f>293244+81900+6441.6</f>
        <v>381585.6</v>
      </c>
    </row>
    <row r="54" spans="1:8" ht="15" x14ac:dyDescent="0.2">
      <c r="A54" s="1" t="s">
        <v>303</v>
      </c>
      <c r="B54" s="1" t="s">
        <v>304</v>
      </c>
      <c r="C54" s="2">
        <v>40909</v>
      </c>
      <c r="D54" s="2">
        <v>41639</v>
      </c>
      <c r="E54" s="1" t="s">
        <v>13</v>
      </c>
      <c r="F54" s="1" t="s">
        <v>68</v>
      </c>
      <c r="G54" s="3">
        <v>56038.6</v>
      </c>
      <c r="H54" s="3">
        <f>14554.89+7962.5</f>
        <v>22517.39</v>
      </c>
    </row>
    <row r="55" spans="1:8" ht="15" x14ac:dyDescent="0.2">
      <c r="A55" s="1" t="s">
        <v>305</v>
      </c>
      <c r="B55" s="1" t="s">
        <v>306</v>
      </c>
      <c r="C55" s="2">
        <v>40909</v>
      </c>
      <c r="D55" s="2">
        <v>41639</v>
      </c>
      <c r="E55" s="1" t="s">
        <v>13</v>
      </c>
      <c r="F55" s="1" t="s">
        <v>5</v>
      </c>
      <c r="G55" s="3">
        <v>49431.24</v>
      </c>
      <c r="H55" s="3">
        <f>4562.28+5902.8</f>
        <v>10465.08</v>
      </c>
    </row>
    <row r="56" spans="1:8" ht="15" x14ac:dyDescent="0.2">
      <c r="A56" s="1" t="s">
        <v>307</v>
      </c>
      <c r="B56" s="1" t="s">
        <v>308</v>
      </c>
      <c r="C56" s="2">
        <v>40931</v>
      </c>
      <c r="D56" s="2">
        <v>41312</v>
      </c>
      <c r="E56" s="1" t="s">
        <v>13</v>
      </c>
      <c r="F56" s="1" t="s">
        <v>14</v>
      </c>
      <c r="G56" s="3">
        <v>61332.1</v>
      </c>
      <c r="H56" s="3">
        <f>56221.2+5110.9</f>
        <v>61332.1</v>
      </c>
    </row>
    <row r="57" spans="1:8" ht="15" x14ac:dyDescent="0.2">
      <c r="A57" s="1" t="s">
        <v>309</v>
      </c>
      <c r="B57" s="1" t="s">
        <v>310</v>
      </c>
      <c r="C57" s="2">
        <v>40909</v>
      </c>
      <c r="D57" s="2">
        <v>41639</v>
      </c>
      <c r="E57" s="1" t="s">
        <v>13</v>
      </c>
      <c r="F57" s="1" t="s">
        <v>38</v>
      </c>
      <c r="G57" s="3">
        <v>205793.16</v>
      </c>
      <c r="H57" s="3">
        <f>43701.12+16131</f>
        <v>59832.12</v>
      </c>
    </row>
    <row r="58" spans="1:8" ht="15" x14ac:dyDescent="0.2">
      <c r="A58" s="1" t="s">
        <v>311</v>
      </c>
      <c r="B58" s="1" t="s">
        <v>312</v>
      </c>
      <c r="C58" s="2">
        <v>40909</v>
      </c>
      <c r="D58" s="2">
        <v>41639</v>
      </c>
      <c r="E58" s="1" t="s">
        <v>13</v>
      </c>
      <c r="F58" s="1" t="s">
        <v>38</v>
      </c>
      <c r="G58" s="3">
        <v>134880</v>
      </c>
      <c r="H58" s="3">
        <v>0</v>
      </c>
    </row>
    <row r="59" spans="1:8" ht="15" x14ac:dyDescent="0.2">
      <c r="A59" s="1" t="s">
        <v>313</v>
      </c>
      <c r="B59" s="1" t="s">
        <v>314</v>
      </c>
      <c r="C59" s="2">
        <v>40909</v>
      </c>
      <c r="D59" s="2">
        <v>41639</v>
      </c>
      <c r="E59" s="1" t="s">
        <v>13</v>
      </c>
      <c r="F59" s="1" t="s">
        <v>5</v>
      </c>
      <c r="G59" s="3">
        <v>54395.199999999997</v>
      </c>
      <c r="H59" s="3">
        <f>8484.24+7822.87</f>
        <v>16307.11</v>
      </c>
    </row>
    <row r="60" spans="1:8" ht="15" x14ac:dyDescent="0.2">
      <c r="A60" s="1" t="s">
        <v>315</v>
      </c>
      <c r="B60" s="1" t="s">
        <v>316</v>
      </c>
      <c r="C60" s="2">
        <v>40909</v>
      </c>
      <c r="D60" s="2">
        <v>41639</v>
      </c>
      <c r="E60" s="1" t="s">
        <v>56</v>
      </c>
      <c r="F60" s="1" t="s">
        <v>63</v>
      </c>
      <c r="G60" s="3">
        <v>132408</v>
      </c>
      <c r="H60" s="3">
        <f>27928.8+3946.68+614.88</f>
        <v>32490.36</v>
      </c>
    </row>
    <row r="61" spans="1:8" ht="15" x14ac:dyDescent="0.2">
      <c r="A61" s="1" t="s">
        <v>317</v>
      </c>
      <c r="B61" s="1" t="s">
        <v>318</v>
      </c>
      <c r="C61" s="2">
        <v>40909</v>
      </c>
      <c r="D61" s="2">
        <v>42004</v>
      </c>
      <c r="E61" s="1" t="s">
        <v>56</v>
      </c>
      <c r="F61" s="1" t="s">
        <v>1</v>
      </c>
      <c r="G61" s="3">
        <v>232932.34</v>
      </c>
      <c r="H61" s="3">
        <f>102943.61+76515.49+4890.69</f>
        <v>184349.79</v>
      </c>
    </row>
    <row r="62" spans="1:8" ht="15" x14ac:dyDescent="0.2">
      <c r="A62" s="1" t="s">
        <v>319</v>
      </c>
      <c r="B62" s="1" t="s">
        <v>320</v>
      </c>
      <c r="C62" s="2">
        <v>40909</v>
      </c>
      <c r="D62" s="2">
        <v>41641</v>
      </c>
      <c r="E62" s="1" t="s">
        <v>18</v>
      </c>
      <c r="F62" s="1" t="s">
        <v>38</v>
      </c>
      <c r="G62" s="3">
        <v>124948.32</v>
      </c>
      <c r="H62" s="3">
        <f>35955.36+21835.25+1120.45</f>
        <v>58911.06</v>
      </c>
    </row>
    <row r="63" spans="1:8" ht="15" x14ac:dyDescent="0.2">
      <c r="A63" s="1" t="s">
        <v>321</v>
      </c>
      <c r="B63" s="1" t="s">
        <v>322</v>
      </c>
      <c r="C63" s="2">
        <v>40911</v>
      </c>
      <c r="D63" s="2">
        <v>41639</v>
      </c>
      <c r="E63" s="1" t="s">
        <v>18</v>
      </c>
      <c r="F63" s="1" t="s">
        <v>63</v>
      </c>
      <c r="G63" s="3">
        <v>183945.60000000001</v>
      </c>
      <c r="H63" s="3">
        <f>30736.8+79074+5006.88</f>
        <v>114817.68000000001</v>
      </c>
    </row>
    <row r="64" spans="1:8" ht="15" x14ac:dyDescent="0.2">
      <c r="A64" s="1" t="s">
        <v>323</v>
      </c>
      <c r="B64" s="1" t="s">
        <v>324</v>
      </c>
      <c r="C64" s="2">
        <v>40911</v>
      </c>
      <c r="D64" s="2">
        <v>41639</v>
      </c>
      <c r="E64" s="1" t="s">
        <v>18</v>
      </c>
      <c r="F64" s="1" t="s">
        <v>38</v>
      </c>
      <c r="G64" s="3">
        <v>90026.16</v>
      </c>
      <c r="H64" s="3">
        <f>8300.04+19717.19+280.11</f>
        <v>28297.34</v>
      </c>
    </row>
    <row r="65" spans="1:8" ht="15" x14ac:dyDescent="0.2">
      <c r="A65" s="1" t="s">
        <v>325</v>
      </c>
      <c r="B65" s="1" t="s">
        <v>326</v>
      </c>
      <c r="C65" s="2">
        <v>40913</v>
      </c>
      <c r="D65" s="2">
        <v>41639</v>
      </c>
      <c r="E65" s="1" t="s">
        <v>18</v>
      </c>
      <c r="F65" s="1" t="s">
        <v>26</v>
      </c>
      <c r="G65" s="3">
        <v>560406</v>
      </c>
      <c r="H65" s="3">
        <f>109269.6+74234.16+1986.16</f>
        <v>185489.92000000001</v>
      </c>
    </row>
    <row r="66" spans="1:8" ht="15" x14ac:dyDescent="0.2">
      <c r="A66" s="1" t="s">
        <v>327</v>
      </c>
      <c r="B66" s="1" t="s">
        <v>328</v>
      </c>
      <c r="C66" s="2">
        <v>40909</v>
      </c>
      <c r="D66" s="2">
        <v>41639</v>
      </c>
      <c r="E66" s="1" t="s">
        <v>18</v>
      </c>
      <c r="F66" s="1" t="s">
        <v>26</v>
      </c>
      <c r="G66" s="3">
        <v>221621.4</v>
      </c>
      <c r="H66" s="3">
        <f>295.2+593.68</f>
        <v>888.87999999999988</v>
      </c>
    </row>
    <row r="67" spans="1:8" ht="15" x14ac:dyDescent="0.2">
      <c r="A67" s="1" t="s">
        <v>329</v>
      </c>
      <c r="B67" s="1" t="s">
        <v>330</v>
      </c>
      <c r="C67" s="2">
        <v>40913</v>
      </c>
      <c r="D67" s="2">
        <v>41639</v>
      </c>
      <c r="E67" s="1" t="s">
        <v>18</v>
      </c>
      <c r="F67" s="1" t="s">
        <v>26</v>
      </c>
      <c r="G67" s="3">
        <v>130035.6</v>
      </c>
      <c r="H67" s="3">
        <f>26641.8+17028.53+1275.51</f>
        <v>44945.840000000004</v>
      </c>
    </row>
    <row r="68" spans="1:8" ht="15" x14ac:dyDescent="0.2">
      <c r="A68" s="1" t="s">
        <v>331</v>
      </c>
      <c r="B68" s="1" t="s">
        <v>332</v>
      </c>
      <c r="C68" s="2">
        <v>40911</v>
      </c>
      <c r="D68" s="2">
        <v>41639</v>
      </c>
      <c r="E68" s="1" t="s">
        <v>18</v>
      </c>
      <c r="F68" s="1" t="s">
        <v>8</v>
      </c>
      <c r="G68" s="3">
        <v>44022</v>
      </c>
      <c r="H68" s="3">
        <f>7134+28692.6+389.18</f>
        <v>36215.78</v>
      </c>
    </row>
    <row r="69" spans="1:8" ht="15" x14ac:dyDescent="0.2">
      <c r="A69" s="1" t="s">
        <v>333</v>
      </c>
      <c r="B69" s="1" t="s">
        <v>334</v>
      </c>
      <c r="C69" s="2">
        <v>41176</v>
      </c>
      <c r="D69" s="2">
        <v>41274</v>
      </c>
      <c r="E69" s="1" t="s">
        <v>18</v>
      </c>
      <c r="F69" s="1" t="s">
        <v>198</v>
      </c>
      <c r="G69" s="3">
        <v>59076</v>
      </c>
      <c r="H69" s="3">
        <v>54972</v>
      </c>
    </row>
    <row r="70" spans="1:8" ht="15" x14ac:dyDescent="0.2">
      <c r="A70" s="1" t="s">
        <v>335</v>
      </c>
      <c r="B70" s="1" t="s">
        <v>336</v>
      </c>
      <c r="C70" s="2">
        <v>40911</v>
      </c>
      <c r="D70" s="2">
        <v>41639</v>
      </c>
      <c r="E70" s="1" t="s">
        <v>18</v>
      </c>
      <c r="F70" s="1" t="s">
        <v>23</v>
      </c>
      <c r="G70" s="3">
        <v>83904</v>
      </c>
      <c r="H70" s="3">
        <f>25447.2+25349.68</f>
        <v>50796.880000000005</v>
      </c>
    </row>
    <row r="71" spans="1:8" ht="15" x14ac:dyDescent="0.2">
      <c r="A71" s="1" t="s">
        <v>337</v>
      </c>
      <c r="B71" s="1" t="s">
        <v>338</v>
      </c>
      <c r="C71" s="2">
        <v>40909</v>
      </c>
      <c r="D71" s="2">
        <v>41639</v>
      </c>
      <c r="E71" s="1" t="s">
        <v>18</v>
      </c>
      <c r="F71" s="1" t="s">
        <v>29</v>
      </c>
      <c r="G71" s="3">
        <v>123930</v>
      </c>
      <c r="H71" s="3">
        <f>42552+18063</f>
        <v>60615</v>
      </c>
    </row>
    <row r="72" spans="1:8" ht="15" x14ac:dyDescent="0.2">
      <c r="A72" s="1" t="s">
        <v>339</v>
      </c>
      <c r="B72" s="1" t="s">
        <v>340</v>
      </c>
      <c r="C72" s="2">
        <v>40917</v>
      </c>
      <c r="D72" s="2">
        <v>41274</v>
      </c>
      <c r="E72" s="1" t="s">
        <v>341</v>
      </c>
      <c r="F72" s="1" t="s">
        <v>81</v>
      </c>
      <c r="G72" s="3">
        <v>22680</v>
      </c>
      <c r="H72" s="3">
        <v>17550</v>
      </c>
    </row>
    <row r="73" spans="1:8" ht="15" x14ac:dyDescent="0.2">
      <c r="A73" s="1" t="s">
        <v>342</v>
      </c>
      <c r="B73" s="1" t="s">
        <v>343</v>
      </c>
      <c r="C73" s="2">
        <v>40946</v>
      </c>
      <c r="D73" s="2">
        <v>41274</v>
      </c>
      <c r="E73" s="1" t="s">
        <v>18</v>
      </c>
      <c r="F73" s="1" t="s">
        <v>263</v>
      </c>
      <c r="G73" s="3">
        <v>1431.66</v>
      </c>
      <c r="H73" s="3">
        <v>1431.66</v>
      </c>
    </row>
    <row r="74" spans="1:8" ht="15" x14ac:dyDescent="0.2">
      <c r="A74" s="1" t="s">
        <v>344</v>
      </c>
      <c r="B74" s="1" t="s">
        <v>345</v>
      </c>
      <c r="C74" s="2">
        <v>40946</v>
      </c>
      <c r="D74" s="2">
        <v>41274</v>
      </c>
      <c r="E74" s="1" t="s">
        <v>341</v>
      </c>
      <c r="F74" s="1" t="s">
        <v>83</v>
      </c>
      <c r="G74" s="3">
        <v>2894.4</v>
      </c>
      <c r="H74" s="3">
        <v>2894.4</v>
      </c>
    </row>
    <row r="75" spans="1:8" ht="15" x14ac:dyDescent="0.2">
      <c r="A75" s="1" t="s">
        <v>2</v>
      </c>
      <c r="B75" s="1" t="s">
        <v>3</v>
      </c>
      <c r="C75" s="2">
        <v>41079</v>
      </c>
      <c r="D75" s="2">
        <v>41274</v>
      </c>
      <c r="E75" s="1" t="s">
        <v>4</v>
      </c>
      <c r="F75" s="1" t="s">
        <v>5</v>
      </c>
      <c r="G75" s="3">
        <v>36600</v>
      </c>
      <c r="H75" s="3">
        <v>24060</v>
      </c>
    </row>
    <row r="76" spans="1:8" ht="15" x14ac:dyDescent="0.2">
      <c r="A76" s="1" t="s">
        <v>6</v>
      </c>
      <c r="B76" s="1" t="s">
        <v>7</v>
      </c>
      <c r="C76" s="2">
        <v>41170</v>
      </c>
      <c r="D76" s="2">
        <v>41274</v>
      </c>
      <c r="E76" s="1" t="s">
        <v>0</v>
      </c>
      <c r="F76" s="1" t="s">
        <v>8</v>
      </c>
      <c r="G76" s="3">
        <v>3000</v>
      </c>
      <c r="H76" s="3">
        <v>3000</v>
      </c>
    </row>
    <row r="77" spans="1:8" ht="15" x14ac:dyDescent="0.2">
      <c r="A77" s="1" t="s">
        <v>9</v>
      </c>
      <c r="B77" s="1" t="s">
        <v>10</v>
      </c>
      <c r="C77" s="2">
        <v>41323</v>
      </c>
      <c r="D77" s="2">
        <v>41639</v>
      </c>
      <c r="E77" s="1" t="s">
        <v>0</v>
      </c>
      <c r="F77" s="1" t="s">
        <v>5</v>
      </c>
      <c r="G77" s="3">
        <v>39180</v>
      </c>
      <c r="H77" s="3">
        <v>34154</v>
      </c>
    </row>
    <row r="78" spans="1:8" ht="15" x14ac:dyDescent="0.2">
      <c r="A78" s="1" t="s">
        <v>11</v>
      </c>
      <c r="B78" s="1" t="s">
        <v>12</v>
      </c>
      <c r="C78" s="2">
        <v>41275</v>
      </c>
      <c r="D78" s="2">
        <v>41639</v>
      </c>
      <c r="E78" s="1" t="s">
        <v>13</v>
      </c>
      <c r="F78" s="1" t="s">
        <v>14</v>
      </c>
      <c r="G78" s="3">
        <v>64242.400000000001</v>
      </c>
      <c r="H78" s="3">
        <f>58736.31+5417.22</f>
        <v>64153.53</v>
      </c>
    </row>
    <row r="79" spans="1:8" ht="15" x14ac:dyDescent="0.2">
      <c r="A79" s="1" t="s">
        <v>21</v>
      </c>
      <c r="B79" s="1" t="s">
        <v>22</v>
      </c>
      <c r="C79" s="2">
        <v>41640</v>
      </c>
      <c r="D79" s="2">
        <v>42369</v>
      </c>
      <c r="E79" s="1" t="s">
        <v>18</v>
      </c>
      <c r="F79" s="1" t="s">
        <v>23</v>
      </c>
      <c r="G79" s="3">
        <v>48800</v>
      </c>
      <c r="H79" s="3">
        <f>6466+5490</f>
        <v>11956</v>
      </c>
    </row>
    <row r="80" spans="1:8" ht="15" x14ac:dyDescent="0.2">
      <c r="A80" s="1" t="s">
        <v>24</v>
      </c>
      <c r="B80" s="1" t="s">
        <v>25</v>
      </c>
      <c r="C80" s="2">
        <v>41659</v>
      </c>
      <c r="D80" s="2">
        <v>42369</v>
      </c>
      <c r="E80" s="1" t="s">
        <v>18</v>
      </c>
      <c r="F80" s="1" t="s">
        <v>26</v>
      </c>
      <c r="G80" s="3">
        <v>34062.400000000001</v>
      </c>
      <c r="H80" s="3">
        <f>6386.7+4683.58</f>
        <v>11070.279999999999</v>
      </c>
    </row>
    <row r="81" spans="1:8" ht="15" x14ac:dyDescent="0.2">
      <c r="A81" s="1" t="s">
        <v>27</v>
      </c>
      <c r="B81" s="1" t="s">
        <v>28</v>
      </c>
      <c r="C81" s="2">
        <v>41640</v>
      </c>
      <c r="D81" s="2">
        <v>42369</v>
      </c>
      <c r="E81" s="1" t="s">
        <v>18</v>
      </c>
      <c r="F81" s="1" t="s">
        <v>29</v>
      </c>
      <c r="G81" s="3">
        <v>38430</v>
      </c>
      <c r="H81" s="3">
        <f>9991.8+7686</f>
        <v>17677.8</v>
      </c>
    </row>
    <row r="82" spans="1:8" ht="15" x14ac:dyDescent="0.2">
      <c r="A82" s="1" t="s">
        <v>30</v>
      </c>
      <c r="B82" s="1" t="s">
        <v>31</v>
      </c>
      <c r="C82" s="2">
        <v>41640</v>
      </c>
      <c r="D82" s="2">
        <v>42369</v>
      </c>
      <c r="E82" s="1" t="s">
        <v>13</v>
      </c>
      <c r="F82" s="1" t="s">
        <v>5</v>
      </c>
      <c r="G82" s="3">
        <v>12395.2</v>
      </c>
      <c r="H82" s="3">
        <f>5763.76+2417.06</f>
        <v>8180.82</v>
      </c>
    </row>
    <row r="83" spans="1:8" ht="15" x14ac:dyDescent="0.2">
      <c r="A83" s="1" t="s">
        <v>32</v>
      </c>
      <c r="B83" s="1" t="s">
        <v>33</v>
      </c>
      <c r="C83" s="2">
        <v>41640</v>
      </c>
      <c r="D83" s="2">
        <v>42369</v>
      </c>
      <c r="E83" s="1" t="s">
        <v>13</v>
      </c>
      <c r="F83" s="1" t="s">
        <v>5</v>
      </c>
      <c r="G83" s="3">
        <v>11956</v>
      </c>
      <c r="H83" s="3">
        <f>5380.2+5499.76</f>
        <v>10879.96</v>
      </c>
    </row>
    <row r="84" spans="1:8" ht="15" x14ac:dyDescent="0.2">
      <c r="A84" s="1" t="s">
        <v>34</v>
      </c>
      <c r="B84" s="1" t="s">
        <v>35</v>
      </c>
      <c r="C84" s="2">
        <v>41660</v>
      </c>
      <c r="D84" s="2">
        <v>42369</v>
      </c>
      <c r="E84" s="1" t="s">
        <v>13</v>
      </c>
      <c r="F84" s="1" t="s">
        <v>5</v>
      </c>
      <c r="G84" s="3">
        <v>51240</v>
      </c>
      <c r="H84" s="3">
        <f>15834.79+4867.8</f>
        <v>20702.59</v>
      </c>
    </row>
    <row r="85" spans="1:8" ht="15" x14ac:dyDescent="0.2">
      <c r="A85" s="1" t="s">
        <v>36</v>
      </c>
      <c r="B85" s="1" t="s">
        <v>37</v>
      </c>
      <c r="C85" s="2">
        <v>41640</v>
      </c>
      <c r="D85" s="2">
        <v>42369</v>
      </c>
      <c r="E85" s="1" t="s">
        <v>18</v>
      </c>
      <c r="F85" s="1" t="s">
        <v>38</v>
      </c>
      <c r="G85" s="3">
        <v>28000.1</v>
      </c>
      <c r="H85" s="3">
        <f>14000.05+12200.04</f>
        <v>26200.09</v>
      </c>
    </row>
    <row r="86" spans="1:8" ht="15" x14ac:dyDescent="0.2">
      <c r="A86" s="1" t="s">
        <v>39</v>
      </c>
      <c r="B86" s="1" t="s">
        <v>40</v>
      </c>
      <c r="C86" s="2">
        <v>41640</v>
      </c>
      <c r="D86" s="2">
        <v>42369</v>
      </c>
      <c r="E86" s="1" t="s">
        <v>18</v>
      </c>
      <c r="F86" s="1" t="s">
        <v>26</v>
      </c>
      <c r="G86" s="3">
        <v>23119</v>
      </c>
      <c r="H86" s="3">
        <f>1109.72+2173.19</f>
        <v>3282.91</v>
      </c>
    </row>
    <row r="87" spans="1:8" ht="15" x14ac:dyDescent="0.2">
      <c r="A87" s="1" t="s">
        <v>41</v>
      </c>
      <c r="B87" s="1" t="s">
        <v>42</v>
      </c>
      <c r="C87" s="2">
        <v>41640</v>
      </c>
      <c r="D87" s="2">
        <v>42369</v>
      </c>
      <c r="E87" s="1" t="s">
        <v>13</v>
      </c>
      <c r="F87" s="1" t="s">
        <v>38</v>
      </c>
      <c r="G87" s="3">
        <v>48397.4</v>
      </c>
      <c r="H87" s="3">
        <v>0</v>
      </c>
    </row>
    <row r="88" spans="1:8" ht="15" x14ac:dyDescent="0.2">
      <c r="A88" s="1" t="s">
        <v>43</v>
      </c>
      <c r="B88" s="1" t="s">
        <v>44</v>
      </c>
      <c r="C88" s="2">
        <v>41640</v>
      </c>
      <c r="D88" s="2">
        <v>42369</v>
      </c>
      <c r="E88" s="1" t="s">
        <v>13</v>
      </c>
      <c r="F88" s="1" t="s">
        <v>38</v>
      </c>
      <c r="G88" s="3">
        <v>59046.78</v>
      </c>
      <c r="H88" s="3">
        <f>13126.54+8584.5</f>
        <v>21711.040000000001</v>
      </c>
    </row>
    <row r="89" spans="1:8" ht="15" x14ac:dyDescent="0.2">
      <c r="A89" s="1" t="s">
        <v>45</v>
      </c>
      <c r="B89" s="1" t="s">
        <v>46</v>
      </c>
      <c r="C89" s="2">
        <v>41640</v>
      </c>
      <c r="D89" s="2">
        <v>42369</v>
      </c>
      <c r="E89" s="1" t="s">
        <v>47</v>
      </c>
      <c r="F89" s="1" t="s">
        <v>38</v>
      </c>
      <c r="G89" s="3">
        <v>109403.5</v>
      </c>
      <c r="H89" s="3">
        <f>20567.85+36868.98</f>
        <v>57436.83</v>
      </c>
    </row>
    <row r="90" spans="1:8" ht="15" x14ac:dyDescent="0.2">
      <c r="A90" s="1" t="s">
        <v>48</v>
      </c>
      <c r="B90" s="1" t="s">
        <v>49</v>
      </c>
      <c r="C90" s="2">
        <v>41640</v>
      </c>
      <c r="D90" s="2">
        <v>42369</v>
      </c>
      <c r="E90" s="1" t="s">
        <v>18</v>
      </c>
      <c r="F90" s="1" t="s">
        <v>26</v>
      </c>
      <c r="G90" s="3">
        <v>142880.29999999999</v>
      </c>
      <c r="H90" s="3">
        <f>48748.83+32499.22</f>
        <v>81248.05</v>
      </c>
    </row>
    <row r="91" spans="1:8" ht="15" x14ac:dyDescent="0.2">
      <c r="A91" s="1" t="s">
        <v>50</v>
      </c>
      <c r="B91" s="1" t="s">
        <v>51</v>
      </c>
      <c r="C91" s="2">
        <v>41646</v>
      </c>
      <c r="D91" s="2">
        <v>42369</v>
      </c>
      <c r="E91" s="1" t="s">
        <v>52</v>
      </c>
      <c r="F91" s="1" t="s">
        <v>53</v>
      </c>
      <c r="G91" s="3">
        <v>50117.599999999999</v>
      </c>
      <c r="H91" s="3">
        <v>0</v>
      </c>
    </row>
    <row r="92" spans="1:8" ht="15" x14ac:dyDescent="0.2">
      <c r="A92" s="1" t="s">
        <v>54</v>
      </c>
      <c r="B92" s="1" t="s">
        <v>55</v>
      </c>
      <c r="C92" s="2">
        <v>41640</v>
      </c>
      <c r="D92" s="2">
        <v>42369</v>
      </c>
      <c r="E92" s="1" t="s">
        <v>56</v>
      </c>
      <c r="F92" s="1" t="s">
        <v>1</v>
      </c>
      <c r="G92" s="3">
        <v>146712.32000000001</v>
      </c>
      <c r="H92" s="3">
        <f>68582.76+78128.76</f>
        <v>146711.51999999999</v>
      </c>
    </row>
    <row r="93" spans="1:8" ht="15" x14ac:dyDescent="0.2">
      <c r="A93" s="1" t="s">
        <v>57</v>
      </c>
      <c r="B93" s="1" t="s">
        <v>58</v>
      </c>
      <c r="C93" s="2">
        <v>41645</v>
      </c>
      <c r="D93" s="2">
        <v>42369</v>
      </c>
      <c r="E93" s="1" t="s">
        <v>13</v>
      </c>
      <c r="F93" s="1" t="s">
        <v>5</v>
      </c>
      <c r="G93" s="3">
        <v>161040</v>
      </c>
      <c r="H93" s="3">
        <f>12923.46+42554.82</f>
        <v>55478.28</v>
      </c>
    </row>
    <row r="94" spans="1:8" ht="15" x14ac:dyDescent="0.2">
      <c r="A94" s="1" t="s">
        <v>59</v>
      </c>
      <c r="B94" s="1" t="s">
        <v>60</v>
      </c>
      <c r="C94" s="2">
        <v>41640</v>
      </c>
      <c r="D94" s="2">
        <v>42369</v>
      </c>
      <c r="E94" s="1" t="s">
        <v>13</v>
      </c>
      <c r="F94" s="1" t="s">
        <v>26</v>
      </c>
      <c r="G94" s="3">
        <v>138714</v>
      </c>
      <c r="H94" s="3">
        <f>24737.33+25523.37</f>
        <v>50260.7</v>
      </c>
    </row>
    <row r="95" spans="1:8" ht="15" x14ac:dyDescent="0.2">
      <c r="A95" s="1" t="s">
        <v>61</v>
      </c>
      <c r="B95" s="1" t="s">
        <v>62</v>
      </c>
      <c r="C95" s="2">
        <v>41640</v>
      </c>
      <c r="D95" s="2">
        <v>42369</v>
      </c>
      <c r="E95" s="1" t="s">
        <v>18</v>
      </c>
      <c r="F95" s="1" t="s">
        <v>63</v>
      </c>
      <c r="G95" s="3">
        <v>63440</v>
      </c>
      <c r="H95" s="3">
        <f>39040+24400</f>
        <v>63440</v>
      </c>
    </row>
    <row r="96" spans="1:8" ht="15" x14ac:dyDescent="0.2">
      <c r="A96" s="1" t="s">
        <v>64</v>
      </c>
      <c r="B96" s="1" t="s">
        <v>65</v>
      </c>
      <c r="C96" s="2">
        <v>41640</v>
      </c>
      <c r="D96" s="2">
        <v>42369</v>
      </c>
      <c r="E96" s="1" t="s">
        <v>18</v>
      </c>
      <c r="F96" s="1" t="s">
        <v>26</v>
      </c>
      <c r="G96" s="3">
        <v>56183.44</v>
      </c>
      <c r="H96" s="3">
        <f>17218.28+29060.4</f>
        <v>46278.68</v>
      </c>
    </row>
    <row r="97" spans="1:8" ht="15" x14ac:dyDescent="0.2">
      <c r="A97" s="1" t="s">
        <v>66</v>
      </c>
      <c r="B97" s="1" t="s">
        <v>67</v>
      </c>
      <c r="C97" s="2">
        <v>41275</v>
      </c>
      <c r="D97" s="2">
        <v>42369</v>
      </c>
      <c r="E97" s="1" t="s">
        <v>13</v>
      </c>
      <c r="F97" s="1" t="s">
        <v>68</v>
      </c>
      <c r="G97" s="3">
        <v>99808.2</v>
      </c>
      <c r="H97" s="3">
        <f>76396.69+22125.29</f>
        <v>98521.98000000001</v>
      </c>
    </row>
    <row r="98" spans="1:8" ht="15" x14ac:dyDescent="0.2">
      <c r="A98" s="5" t="s">
        <v>19</v>
      </c>
      <c r="B98" s="5" t="s">
        <v>20</v>
      </c>
      <c r="C98" s="6">
        <v>41640</v>
      </c>
      <c r="D98" s="6">
        <v>42067</v>
      </c>
      <c r="E98" s="5" t="s">
        <v>13</v>
      </c>
      <c r="F98" s="5" t="s">
        <v>14</v>
      </c>
      <c r="G98" s="7">
        <v>66945.17</v>
      </c>
      <c r="H98" s="7">
        <v>66945.17</v>
      </c>
    </row>
    <row r="99" spans="1:8" ht="15" x14ac:dyDescent="0.2">
      <c r="A99" s="1" t="s">
        <v>69</v>
      </c>
      <c r="B99" s="1" t="s">
        <v>70</v>
      </c>
      <c r="C99" s="2">
        <v>41669</v>
      </c>
      <c r="D99" s="2">
        <v>42034</v>
      </c>
      <c r="E99" s="1" t="s">
        <v>13</v>
      </c>
      <c r="F99" s="1" t="s">
        <v>14</v>
      </c>
      <c r="G99" s="3">
        <v>58740.93</v>
      </c>
      <c r="H99" s="3">
        <v>58740.93</v>
      </c>
    </row>
    <row r="100" spans="1:8" ht="15" x14ac:dyDescent="0.2">
      <c r="A100" s="1" t="s">
        <v>71</v>
      </c>
      <c r="B100" s="1" t="s">
        <v>72</v>
      </c>
      <c r="C100" s="2">
        <v>41669</v>
      </c>
      <c r="D100" s="2">
        <v>42425</v>
      </c>
      <c r="E100" s="1" t="s">
        <v>52</v>
      </c>
      <c r="F100" s="1" t="s">
        <v>5</v>
      </c>
      <c r="G100" s="3">
        <v>52338</v>
      </c>
      <c r="H100" s="3">
        <f>23243.31+26169+1127.28</f>
        <v>50539.59</v>
      </c>
    </row>
    <row r="101" spans="1:8" ht="15" x14ac:dyDescent="0.2">
      <c r="A101" s="1" t="s">
        <v>73</v>
      </c>
      <c r="B101" s="1" t="s">
        <v>74</v>
      </c>
      <c r="C101" s="2">
        <v>41706</v>
      </c>
      <c r="D101" s="2">
        <v>42004</v>
      </c>
      <c r="E101" s="1" t="s">
        <v>75</v>
      </c>
      <c r="F101" s="1" t="s">
        <v>17</v>
      </c>
      <c r="G101" s="3">
        <v>12200</v>
      </c>
      <c r="H101" s="3">
        <f>8006.75+727.43</f>
        <v>8734.18</v>
      </c>
    </row>
    <row r="102" spans="1:8" ht="15" x14ac:dyDescent="0.2">
      <c r="A102" s="1" t="s">
        <v>76</v>
      </c>
      <c r="B102" s="1" t="s">
        <v>77</v>
      </c>
      <c r="C102" s="2">
        <v>42024</v>
      </c>
      <c r="D102" s="2">
        <v>42369</v>
      </c>
      <c r="E102" s="1" t="s">
        <v>52</v>
      </c>
      <c r="F102" s="1" t="s">
        <v>78</v>
      </c>
      <c r="G102" s="3">
        <v>10065</v>
      </c>
      <c r="H102" s="3">
        <f>9990.28+67.1</f>
        <v>10057.380000000001</v>
      </c>
    </row>
    <row r="103" spans="1:8" ht="15" x14ac:dyDescent="0.2">
      <c r="A103" s="1" t="s">
        <v>79</v>
      </c>
      <c r="B103" s="1" t="s">
        <v>80</v>
      </c>
      <c r="C103" s="2">
        <v>42030</v>
      </c>
      <c r="D103" s="2">
        <v>42369</v>
      </c>
      <c r="E103" s="1" t="s">
        <v>52</v>
      </c>
      <c r="F103" s="1" t="s">
        <v>81</v>
      </c>
      <c r="G103" s="3">
        <v>23607</v>
      </c>
      <c r="H103" s="3">
        <v>18720.900000000001</v>
      </c>
    </row>
    <row r="104" spans="1:8" ht="15" x14ac:dyDescent="0.2">
      <c r="A104" s="1" t="s">
        <v>82</v>
      </c>
      <c r="B104" s="1" t="s">
        <v>179</v>
      </c>
      <c r="C104" s="2">
        <v>42030</v>
      </c>
      <c r="D104" s="2">
        <v>42369</v>
      </c>
      <c r="E104" s="1" t="s">
        <v>52</v>
      </c>
      <c r="F104" s="1" t="s">
        <v>83</v>
      </c>
      <c r="G104" s="3">
        <v>2503.44</v>
      </c>
      <c r="H104" s="3">
        <v>2503.44</v>
      </c>
    </row>
    <row r="105" spans="1:8" ht="15" x14ac:dyDescent="0.2">
      <c r="A105" s="1" t="s">
        <v>85</v>
      </c>
      <c r="B105" s="1" t="s">
        <v>86</v>
      </c>
      <c r="C105" s="2">
        <v>42069</v>
      </c>
      <c r="D105" s="2">
        <v>42369</v>
      </c>
      <c r="E105" s="1" t="s">
        <v>13</v>
      </c>
      <c r="F105" s="1" t="s">
        <v>68</v>
      </c>
      <c r="G105" s="3">
        <v>4831.2</v>
      </c>
      <c r="H105" s="3">
        <v>4710.42</v>
      </c>
    </row>
    <row r="106" spans="1:8" ht="15" x14ac:dyDescent="0.2">
      <c r="A106" s="1" t="s">
        <v>87</v>
      </c>
      <c r="B106" s="1" t="s">
        <v>88</v>
      </c>
      <c r="C106" s="2">
        <v>42068</v>
      </c>
      <c r="D106" s="2">
        <v>42369</v>
      </c>
      <c r="E106" s="1" t="s">
        <v>89</v>
      </c>
      <c r="F106" s="1" t="s">
        <v>90</v>
      </c>
      <c r="G106" s="3">
        <v>1593.81</v>
      </c>
      <c r="H106" s="3">
        <v>1593.81</v>
      </c>
    </row>
    <row r="107" spans="1:8" ht="15" x14ac:dyDescent="0.2">
      <c r="A107" s="1" t="s">
        <v>91</v>
      </c>
      <c r="B107" s="1" t="s">
        <v>92</v>
      </c>
      <c r="C107" s="2">
        <v>42370</v>
      </c>
      <c r="D107" s="2">
        <v>42880</v>
      </c>
      <c r="E107" s="1" t="s">
        <v>13</v>
      </c>
      <c r="F107" s="1" t="s">
        <v>14</v>
      </c>
      <c r="G107" s="3">
        <v>82256.87</v>
      </c>
      <c r="H107" s="3">
        <f>68547.3+13709.57</f>
        <v>82256.87</v>
      </c>
    </row>
    <row r="108" spans="1:8" ht="15" x14ac:dyDescent="0.2">
      <c r="A108" s="1" t="s">
        <v>93</v>
      </c>
      <c r="B108" s="1" t="s">
        <v>94</v>
      </c>
      <c r="C108" s="2">
        <v>42370</v>
      </c>
      <c r="D108" s="2">
        <v>43100</v>
      </c>
      <c r="E108" s="1" t="s">
        <v>18</v>
      </c>
      <c r="F108" s="1" t="s">
        <v>23</v>
      </c>
      <c r="G108" s="3">
        <v>11224</v>
      </c>
      <c r="H108" s="3">
        <f>5612*2</f>
        <v>11224</v>
      </c>
    </row>
    <row r="109" spans="1:8" ht="15" x14ac:dyDescent="0.2">
      <c r="A109" s="1" t="s">
        <v>95</v>
      </c>
      <c r="B109" s="1" t="s">
        <v>96</v>
      </c>
      <c r="C109" s="2">
        <v>42370</v>
      </c>
      <c r="D109" s="2">
        <v>43100</v>
      </c>
      <c r="E109" s="1" t="s">
        <v>18</v>
      </c>
      <c r="F109" s="1" t="s">
        <v>29</v>
      </c>
      <c r="G109" s="3">
        <v>21960</v>
      </c>
      <c r="H109" s="3">
        <f>4337.1+2854.8</f>
        <v>7191.9000000000005</v>
      </c>
    </row>
    <row r="110" spans="1:8" ht="15" x14ac:dyDescent="0.2">
      <c r="A110" s="1" t="s">
        <v>97</v>
      </c>
      <c r="B110" s="1" t="s">
        <v>98</v>
      </c>
      <c r="C110" s="2">
        <v>42370</v>
      </c>
      <c r="D110" s="2">
        <v>43100</v>
      </c>
      <c r="E110" s="1" t="s">
        <v>13</v>
      </c>
      <c r="F110" s="1" t="s">
        <v>5</v>
      </c>
      <c r="G110" s="3">
        <v>12395.2</v>
      </c>
      <c r="H110" s="3">
        <f>3160.77+2974.84</f>
        <v>6135.6100000000006</v>
      </c>
    </row>
    <row r="111" spans="1:8" ht="15" x14ac:dyDescent="0.2">
      <c r="A111" s="1" t="s">
        <v>99</v>
      </c>
      <c r="B111" s="1" t="s">
        <v>100</v>
      </c>
      <c r="C111" s="2">
        <v>42370</v>
      </c>
      <c r="D111" s="2">
        <v>43100</v>
      </c>
      <c r="E111" s="1" t="s">
        <v>13</v>
      </c>
      <c r="F111" s="1" t="s">
        <v>5</v>
      </c>
      <c r="G111" s="3">
        <v>11956</v>
      </c>
      <c r="H111" s="3">
        <f>5918.22+4304.16</f>
        <v>10222.380000000001</v>
      </c>
    </row>
    <row r="112" spans="1:8" ht="15" x14ac:dyDescent="0.2">
      <c r="A112" s="1" t="s">
        <v>102</v>
      </c>
      <c r="B112" s="1" t="s">
        <v>103</v>
      </c>
      <c r="C112" s="2">
        <v>42510</v>
      </c>
      <c r="D112" s="2">
        <v>42875</v>
      </c>
      <c r="E112" s="1" t="s">
        <v>13</v>
      </c>
      <c r="F112" s="1" t="s">
        <v>5</v>
      </c>
      <c r="G112" s="3">
        <v>15506.75</v>
      </c>
      <c r="H112" s="3">
        <v>15506.74</v>
      </c>
    </row>
    <row r="113" spans="1:8" ht="15" x14ac:dyDescent="0.2">
      <c r="A113" s="1" t="s">
        <v>104</v>
      </c>
      <c r="B113" s="1" t="s">
        <v>105</v>
      </c>
      <c r="C113" s="2">
        <v>42370</v>
      </c>
      <c r="D113" s="2">
        <v>43100</v>
      </c>
      <c r="E113" s="1" t="s">
        <v>13</v>
      </c>
      <c r="F113" s="1" t="s">
        <v>38</v>
      </c>
      <c r="G113" s="3">
        <v>45420.6</v>
      </c>
      <c r="H113" s="3">
        <f>15715.53+9220.37</f>
        <v>24935.9</v>
      </c>
    </row>
    <row r="114" spans="1:8" ht="15" x14ac:dyDescent="0.2">
      <c r="A114" s="1" t="s">
        <v>106</v>
      </c>
      <c r="B114" s="1" t="s">
        <v>107</v>
      </c>
      <c r="C114" s="2">
        <v>42370</v>
      </c>
      <c r="D114" s="2">
        <v>43100</v>
      </c>
      <c r="E114" s="1" t="s">
        <v>18</v>
      </c>
      <c r="F114" s="1" t="s">
        <v>63</v>
      </c>
      <c r="G114" s="3">
        <v>97600</v>
      </c>
      <c r="H114" s="3">
        <f>43919.51+53680</f>
        <v>97599.510000000009</v>
      </c>
    </row>
    <row r="115" spans="1:8" ht="15" x14ac:dyDescent="0.2">
      <c r="A115" s="1" t="s">
        <v>108</v>
      </c>
      <c r="B115" s="1" t="s">
        <v>109</v>
      </c>
      <c r="C115" s="2">
        <v>42370</v>
      </c>
      <c r="D115" s="2">
        <v>43100</v>
      </c>
      <c r="E115" s="1" t="s">
        <v>18</v>
      </c>
      <c r="F115" s="1" t="s">
        <v>38</v>
      </c>
      <c r="G115" s="3">
        <v>105027.36</v>
      </c>
      <c r="H115" s="3">
        <f>22930.96+14878.89</f>
        <v>37809.85</v>
      </c>
    </row>
    <row r="116" spans="1:8" ht="15" x14ac:dyDescent="0.2">
      <c r="A116" s="1" t="s">
        <v>110</v>
      </c>
      <c r="B116" s="1" t="s">
        <v>111</v>
      </c>
      <c r="C116" s="2">
        <v>42370</v>
      </c>
      <c r="D116" s="2">
        <v>43100</v>
      </c>
      <c r="E116" s="1" t="s">
        <v>13</v>
      </c>
      <c r="F116" s="1" t="s">
        <v>5</v>
      </c>
      <c r="G116" s="3">
        <v>58560</v>
      </c>
      <c r="H116" s="3">
        <f>13371.2+29280</f>
        <v>42651.199999999997</v>
      </c>
    </row>
    <row r="117" spans="1:8" ht="15" x14ac:dyDescent="0.2">
      <c r="A117" s="1" t="s">
        <v>112</v>
      </c>
      <c r="B117" s="1" t="s">
        <v>113</v>
      </c>
      <c r="C117" s="2">
        <v>42370</v>
      </c>
      <c r="D117" s="2">
        <v>43100</v>
      </c>
      <c r="E117" s="1" t="s">
        <v>114</v>
      </c>
      <c r="F117" s="1" t="s">
        <v>26</v>
      </c>
      <c r="G117" s="3">
        <v>96868</v>
      </c>
      <c r="H117" s="3">
        <f>30440.75+43723.83+2784.95</f>
        <v>76949.53</v>
      </c>
    </row>
    <row r="118" spans="1:8" ht="15" x14ac:dyDescent="0.2">
      <c r="A118" s="1" t="s">
        <v>115</v>
      </c>
      <c r="B118" s="1" t="s">
        <v>116</v>
      </c>
      <c r="C118" s="2">
        <v>42370</v>
      </c>
      <c r="D118" s="2">
        <v>43100</v>
      </c>
      <c r="E118" s="1" t="s">
        <v>18</v>
      </c>
      <c r="F118" s="1" t="s">
        <v>26</v>
      </c>
      <c r="G118" s="3">
        <v>34062.400000000001</v>
      </c>
      <c r="H118" s="3">
        <f>170.31+10452.89</f>
        <v>10623.199999999999</v>
      </c>
    </row>
    <row r="119" spans="1:8" ht="15" x14ac:dyDescent="0.2">
      <c r="A119" s="1" t="s">
        <v>117</v>
      </c>
      <c r="B119" s="1" t="s">
        <v>118</v>
      </c>
      <c r="C119" s="2">
        <v>42370</v>
      </c>
      <c r="D119" s="2">
        <v>43100</v>
      </c>
      <c r="E119" s="1" t="s">
        <v>52</v>
      </c>
      <c r="F119" s="1" t="s">
        <v>5</v>
      </c>
      <c r="G119" s="3">
        <v>78080</v>
      </c>
      <c r="H119" s="3">
        <f>35087.2+37624.8+5075.2</f>
        <v>77787.199999999997</v>
      </c>
    </row>
    <row r="120" spans="1:8" ht="15" x14ac:dyDescent="0.2">
      <c r="A120" s="1" t="s">
        <v>119</v>
      </c>
      <c r="B120" s="1" t="s">
        <v>120</v>
      </c>
      <c r="C120" s="2">
        <v>42370</v>
      </c>
      <c r="D120" s="2">
        <v>43100</v>
      </c>
      <c r="E120" s="1" t="s">
        <v>18</v>
      </c>
      <c r="F120" s="1" t="s">
        <v>38</v>
      </c>
      <c r="G120" s="3">
        <v>28000.1</v>
      </c>
      <c r="H120" s="3">
        <f>14000.05+3066.69</f>
        <v>17066.739999999998</v>
      </c>
    </row>
    <row r="121" spans="1:8" ht="15" x14ac:dyDescent="0.2">
      <c r="A121" s="1" t="s">
        <v>121</v>
      </c>
      <c r="B121" s="1" t="s">
        <v>122</v>
      </c>
      <c r="C121" s="2">
        <v>42370</v>
      </c>
      <c r="D121" s="2">
        <v>43100</v>
      </c>
      <c r="E121" s="1" t="s">
        <v>13</v>
      </c>
      <c r="F121" s="1" t="s">
        <v>68</v>
      </c>
      <c r="G121" s="3">
        <v>53143.199999999997</v>
      </c>
      <c r="H121" s="3">
        <f>37308.32+14604.5+353.4</f>
        <v>52266.22</v>
      </c>
    </row>
    <row r="122" spans="1:8" ht="15" x14ac:dyDescent="0.2">
      <c r="A122" s="1" t="s">
        <v>123</v>
      </c>
      <c r="B122" s="1" t="s">
        <v>124</v>
      </c>
      <c r="C122" s="2">
        <v>42370</v>
      </c>
      <c r="D122" s="2">
        <v>43100</v>
      </c>
      <c r="E122" s="1" t="s">
        <v>13</v>
      </c>
      <c r="F122" s="1" t="s">
        <v>26</v>
      </c>
      <c r="G122" s="3">
        <v>87818.04</v>
      </c>
      <c r="H122" s="3">
        <f>21125.11+17539.22</f>
        <v>38664.33</v>
      </c>
    </row>
    <row r="123" spans="1:8" ht="15" x14ac:dyDescent="0.2">
      <c r="A123" s="1" t="s">
        <v>125</v>
      </c>
      <c r="B123" s="1" t="s">
        <v>126</v>
      </c>
      <c r="C123" s="2">
        <v>42370</v>
      </c>
      <c r="D123" s="2">
        <v>43100</v>
      </c>
      <c r="E123" s="1" t="s">
        <v>18</v>
      </c>
      <c r="F123" s="1" t="s">
        <v>26</v>
      </c>
      <c r="G123" s="3">
        <v>58120.800000000003</v>
      </c>
      <c r="H123" s="3">
        <f>29060.4+29060.4</f>
        <v>58120.800000000003</v>
      </c>
    </row>
    <row r="124" spans="1:8" ht="15" x14ac:dyDescent="0.2">
      <c r="A124" s="1" t="s">
        <v>127</v>
      </c>
      <c r="B124" s="1" t="s">
        <v>128</v>
      </c>
      <c r="C124" s="2">
        <v>42370</v>
      </c>
      <c r="D124" s="2">
        <v>43100</v>
      </c>
      <c r="E124" s="1" t="s">
        <v>129</v>
      </c>
      <c r="F124" s="1" t="s">
        <v>1</v>
      </c>
      <c r="G124" s="3">
        <v>122009.76</v>
      </c>
      <c r="H124" s="3">
        <f>54000.38+64342.8+3649.02</f>
        <v>121992.2</v>
      </c>
    </row>
    <row r="125" spans="1:8" ht="15" x14ac:dyDescent="0.2">
      <c r="A125" s="1" t="s">
        <v>130</v>
      </c>
      <c r="B125" s="1" t="s">
        <v>131</v>
      </c>
      <c r="C125" s="2">
        <v>42370</v>
      </c>
      <c r="D125" s="2">
        <v>43100</v>
      </c>
      <c r="E125" s="1" t="s">
        <v>18</v>
      </c>
      <c r="F125" s="1" t="s">
        <v>26</v>
      </c>
      <c r="G125" s="3">
        <v>26355.66</v>
      </c>
      <c r="H125" s="3">
        <v>1040.3499999999999</v>
      </c>
    </row>
    <row r="126" spans="1:8" ht="15" x14ac:dyDescent="0.2">
      <c r="A126" s="1" t="s">
        <v>132</v>
      </c>
      <c r="B126" s="1" t="s">
        <v>133</v>
      </c>
      <c r="C126" s="2">
        <v>42370</v>
      </c>
      <c r="D126" s="2">
        <v>43100</v>
      </c>
      <c r="E126" s="1" t="s">
        <v>13</v>
      </c>
      <c r="F126" s="1" t="s">
        <v>5</v>
      </c>
      <c r="G126" s="3">
        <v>29280</v>
      </c>
      <c r="H126" s="3">
        <f>6441.6+7173.6</f>
        <v>13615.2</v>
      </c>
    </row>
    <row r="127" spans="1:8" ht="15" x14ac:dyDescent="0.2">
      <c r="A127" s="1" t="s">
        <v>134</v>
      </c>
      <c r="B127" s="1" t="s">
        <v>135</v>
      </c>
      <c r="C127" s="2">
        <v>42577</v>
      </c>
      <c r="D127" s="2">
        <v>42735</v>
      </c>
      <c r="E127" s="1" t="s">
        <v>52</v>
      </c>
      <c r="F127" s="1" t="s">
        <v>78</v>
      </c>
      <c r="G127" s="3">
        <v>10057.68</v>
      </c>
      <c r="H127" s="3">
        <v>10057.68</v>
      </c>
    </row>
    <row r="128" spans="1:8" ht="15" x14ac:dyDescent="0.2">
      <c r="A128" s="1" t="s">
        <v>136</v>
      </c>
      <c r="B128" s="1" t="s">
        <v>137</v>
      </c>
      <c r="C128" s="2">
        <v>43122</v>
      </c>
      <c r="D128" s="2">
        <v>43852</v>
      </c>
      <c r="E128" s="1" t="s">
        <v>18</v>
      </c>
      <c r="F128" s="1" t="s">
        <v>38</v>
      </c>
      <c r="G128" s="3">
        <v>91500</v>
      </c>
      <c r="H128" s="3">
        <v>5926.28</v>
      </c>
    </row>
    <row r="129" spans="1:8" ht="15" x14ac:dyDescent="0.2">
      <c r="A129" s="1" t="s">
        <v>138</v>
      </c>
      <c r="B129" s="1" t="s">
        <v>139</v>
      </c>
      <c r="C129" s="2">
        <v>43122</v>
      </c>
      <c r="D129" s="2">
        <v>43852</v>
      </c>
      <c r="E129" s="1" t="s">
        <v>18</v>
      </c>
      <c r="F129" s="1" t="s">
        <v>63</v>
      </c>
      <c r="G129" s="3">
        <v>85400</v>
      </c>
      <c r="H129" s="3">
        <v>34721.199999999997</v>
      </c>
    </row>
    <row r="130" spans="1:8" ht="15" x14ac:dyDescent="0.2">
      <c r="A130" s="1" t="s">
        <v>140</v>
      </c>
      <c r="B130" s="1" t="s">
        <v>141</v>
      </c>
      <c r="C130" s="2">
        <v>43122</v>
      </c>
      <c r="D130" s="2">
        <v>43852</v>
      </c>
      <c r="E130" s="1" t="s">
        <v>142</v>
      </c>
      <c r="F130" s="1" t="s">
        <v>38</v>
      </c>
      <c r="G130" s="3">
        <v>128100</v>
      </c>
      <c r="H130" s="3">
        <v>20330.64</v>
      </c>
    </row>
    <row r="131" spans="1:8" ht="15" x14ac:dyDescent="0.2">
      <c r="A131" s="1" t="s">
        <v>143</v>
      </c>
      <c r="B131" s="1" t="s">
        <v>144</v>
      </c>
      <c r="C131" s="2">
        <v>43124</v>
      </c>
      <c r="D131" s="2">
        <v>43854</v>
      </c>
      <c r="E131" s="1" t="s">
        <v>13</v>
      </c>
      <c r="F131" s="1" t="s">
        <v>5</v>
      </c>
      <c r="G131" s="3">
        <v>73200</v>
      </c>
      <c r="H131" s="3">
        <v>5758.4</v>
      </c>
    </row>
    <row r="132" spans="1:8" ht="15" x14ac:dyDescent="0.2">
      <c r="A132" s="1" t="s">
        <v>145</v>
      </c>
      <c r="B132" s="1" t="s">
        <v>146</v>
      </c>
      <c r="C132" s="2">
        <v>43125</v>
      </c>
      <c r="D132" s="2">
        <v>43855</v>
      </c>
      <c r="E132" s="1" t="s">
        <v>18</v>
      </c>
      <c r="F132" s="1" t="s">
        <v>26</v>
      </c>
      <c r="G132" s="3">
        <v>122000</v>
      </c>
      <c r="H132" s="3">
        <v>32596.080000000002</v>
      </c>
    </row>
    <row r="133" spans="1:8" ht="15" x14ac:dyDescent="0.2">
      <c r="A133" s="1" t="s">
        <v>147</v>
      </c>
      <c r="B133" s="1" t="s">
        <v>148</v>
      </c>
      <c r="C133" s="2">
        <v>43125</v>
      </c>
      <c r="D133" s="2">
        <v>43855</v>
      </c>
      <c r="E133" s="1" t="s">
        <v>101</v>
      </c>
      <c r="F133" s="1" t="s">
        <v>26</v>
      </c>
      <c r="G133" s="3">
        <v>33550</v>
      </c>
      <c r="H133" s="3">
        <v>6109.94</v>
      </c>
    </row>
    <row r="134" spans="1:8" ht="15" x14ac:dyDescent="0.2">
      <c r="A134" s="1" t="s">
        <v>149</v>
      </c>
      <c r="B134" s="1" t="s">
        <v>150</v>
      </c>
      <c r="C134" s="2">
        <v>43124</v>
      </c>
      <c r="D134" s="2">
        <v>43854</v>
      </c>
      <c r="E134" s="1" t="s">
        <v>52</v>
      </c>
      <c r="F134" s="1" t="s">
        <v>5</v>
      </c>
      <c r="G134" s="3">
        <v>97600</v>
      </c>
      <c r="H134" s="3">
        <v>46555.199999999997</v>
      </c>
    </row>
    <row r="135" spans="1:8" ht="15" x14ac:dyDescent="0.2">
      <c r="A135" s="1" t="s">
        <v>151</v>
      </c>
      <c r="B135" s="1" t="s">
        <v>152</v>
      </c>
      <c r="C135" s="2">
        <v>43122</v>
      </c>
      <c r="D135" s="2">
        <v>43852</v>
      </c>
      <c r="E135" s="1" t="s">
        <v>15</v>
      </c>
      <c r="F135" s="1" t="s">
        <v>29</v>
      </c>
      <c r="G135" s="3">
        <v>24400</v>
      </c>
      <c r="H135" s="3">
        <v>8344.7999999999993</v>
      </c>
    </row>
    <row r="136" spans="1:8" ht="15" x14ac:dyDescent="0.2">
      <c r="A136" s="1" t="s">
        <v>153</v>
      </c>
      <c r="B136" s="1" t="s">
        <v>154</v>
      </c>
      <c r="C136" s="2">
        <v>43122</v>
      </c>
      <c r="D136" s="2">
        <v>43852</v>
      </c>
      <c r="E136" s="1" t="s">
        <v>15</v>
      </c>
      <c r="F136" s="1" t="s">
        <v>68</v>
      </c>
      <c r="G136" s="3">
        <v>122000</v>
      </c>
      <c r="H136" s="3">
        <f>13252.11+1906.12</f>
        <v>15158.23</v>
      </c>
    </row>
    <row r="137" spans="1:8" ht="15" x14ac:dyDescent="0.2">
      <c r="A137" s="1" t="s">
        <v>155</v>
      </c>
      <c r="B137" s="1" t="s">
        <v>156</v>
      </c>
      <c r="C137" s="2">
        <v>43122</v>
      </c>
      <c r="D137" s="2">
        <v>43852</v>
      </c>
      <c r="E137" s="1" t="s">
        <v>15</v>
      </c>
      <c r="F137" s="1" t="s">
        <v>157</v>
      </c>
      <c r="G137" s="3">
        <v>73200</v>
      </c>
      <c r="H137" s="3">
        <v>16929.36</v>
      </c>
    </row>
    <row r="138" spans="1:8" ht="15" x14ac:dyDescent="0.2">
      <c r="A138" s="1" t="s">
        <v>158</v>
      </c>
      <c r="B138" s="1" t="s">
        <v>159</v>
      </c>
      <c r="C138" s="2">
        <v>43125</v>
      </c>
      <c r="D138" s="2">
        <v>43855</v>
      </c>
      <c r="E138" s="1" t="s">
        <v>18</v>
      </c>
      <c r="F138" s="1" t="s">
        <v>26</v>
      </c>
      <c r="G138" s="3">
        <v>73200</v>
      </c>
      <c r="H138" s="3">
        <v>14602.86</v>
      </c>
    </row>
    <row r="139" spans="1:8" ht="15" x14ac:dyDescent="0.2">
      <c r="A139" s="1" t="s">
        <v>160</v>
      </c>
      <c r="B139" s="1" t="s">
        <v>161</v>
      </c>
      <c r="C139" s="2">
        <v>43122</v>
      </c>
      <c r="D139" s="2">
        <v>43852</v>
      </c>
      <c r="E139" s="1" t="s">
        <v>84</v>
      </c>
      <c r="F139" s="1" t="s">
        <v>63</v>
      </c>
      <c r="G139" s="3">
        <v>36600</v>
      </c>
      <c r="H139" s="3">
        <v>10150.4</v>
      </c>
    </row>
    <row r="140" spans="1:8" ht="15" x14ac:dyDescent="0.2">
      <c r="A140" s="1" t="s">
        <v>162</v>
      </c>
      <c r="B140" s="1" t="s">
        <v>163</v>
      </c>
      <c r="C140" s="2">
        <v>43125</v>
      </c>
      <c r="D140" s="2">
        <v>43855</v>
      </c>
      <c r="E140" s="1" t="s">
        <v>84</v>
      </c>
      <c r="F140" s="1" t="s">
        <v>1</v>
      </c>
      <c r="G140" s="3">
        <v>145180</v>
      </c>
      <c r="H140" s="3">
        <v>59895.9</v>
      </c>
    </row>
    <row r="141" spans="1:8" ht="15" x14ac:dyDescent="0.2">
      <c r="A141" s="1" t="s">
        <v>164</v>
      </c>
      <c r="B141" s="1" t="s">
        <v>165</v>
      </c>
      <c r="C141" s="2">
        <v>43125</v>
      </c>
      <c r="D141" s="2">
        <v>43855</v>
      </c>
      <c r="E141" s="1" t="s">
        <v>15</v>
      </c>
      <c r="F141" s="1" t="s">
        <v>26</v>
      </c>
      <c r="G141" s="3">
        <v>24400</v>
      </c>
      <c r="H141" s="3">
        <v>6727.63</v>
      </c>
    </row>
    <row r="142" spans="1:8" ht="15" x14ac:dyDescent="0.2">
      <c r="A142" s="1" t="s">
        <v>166</v>
      </c>
      <c r="B142" s="1" t="s">
        <v>167</v>
      </c>
      <c r="C142" s="2">
        <v>43124</v>
      </c>
      <c r="D142" s="2">
        <v>43854</v>
      </c>
      <c r="E142" s="1" t="s">
        <v>13</v>
      </c>
      <c r="F142" s="1" t="s">
        <v>5</v>
      </c>
      <c r="G142" s="3">
        <v>68320</v>
      </c>
      <c r="H142" s="3">
        <v>9369.6</v>
      </c>
    </row>
    <row r="143" spans="1:8" ht="15" x14ac:dyDescent="0.2">
      <c r="A143" s="1" t="s">
        <v>168</v>
      </c>
      <c r="B143" s="1" t="s">
        <v>169</v>
      </c>
      <c r="C143" s="2">
        <v>43124</v>
      </c>
      <c r="D143" s="2">
        <v>43854</v>
      </c>
      <c r="E143" s="1" t="s">
        <v>13</v>
      </c>
      <c r="F143" s="1" t="s">
        <v>5</v>
      </c>
      <c r="G143" s="3">
        <v>24400</v>
      </c>
      <c r="H143" s="3">
        <v>5559.54</v>
      </c>
    </row>
    <row r="144" spans="1:8" ht="15" x14ac:dyDescent="0.2">
      <c r="A144" s="1" t="s">
        <v>170</v>
      </c>
      <c r="B144" s="1" t="s">
        <v>171</v>
      </c>
      <c r="C144" s="2">
        <v>43122</v>
      </c>
      <c r="D144" s="2">
        <v>43852</v>
      </c>
      <c r="E144" s="1" t="s">
        <v>101</v>
      </c>
      <c r="F144" s="1" t="s">
        <v>68</v>
      </c>
      <c r="G144" s="3">
        <v>12200</v>
      </c>
      <c r="H144" s="3">
        <v>4674.55</v>
      </c>
    </row>
    <row r="145" spans="1:8" ht="15" x14ac:dyDescent="0.2">
      <c r="A145" s="1" t="s">
        <v>172</v>
      </c>
      <c r="B145" s="1" t="s">
        <v>173</v>
      </c>
      <c r="C145" s="2">
        <v>43123</v>
      </c>
      <c r="D145" s="2">
        <v>43853</v>
      </c>
      <c r="E145" s="1" t="s">
        <v>52</v>
      </c>
      <c r="F145" s="1" t="s">
        <v>8</v>
      </c>
      <c r="G145" s="3">
        <v>97600</v>
      </c>
      <c r="H145" s="3">
        <f>48751.2+2745</f>
        <v>51496.2</v>
      </c>
    </row>
    <row r="146" spans="1:8" ht="15" x14ac:dyDescent="0.2">
      <c r="A146" s="1" t="s">
        <v>174</v>
      </c>
      <c r="B146" s="1" t="s">
        <v>175</v>
      </c>
      <c r="C146" s="2">
        <v>43333</v>
      </c>
      <c r="D146" s="2">
        <v>43830</v>
      </c>
      <c r="E146" s="1" t="s">
        <v>18</v>
      </c>
      <c r="F146" s="1" t="s">
        <v>26</v>
      </c>
      <c r="G146" s="3">
        <v>60512</v>
      </c>
      <c r="H146" s="3">
        <v>13420</v>
      </c>
    </row>
    <row r="147" spans="1:8" ht="15" x14ac:dyDescent="0.2">
      <c r="A147" s="1" t="s">
        <v>176</v>
      </c>
      <c r="B147" s="1" t="s">
        <v>177</v>
      </c>
      <c r="C147" s="2">
        <v>43178</v>
      </c>
      <c r="D147" s="2">
        <v>43830</v>
      </c>
      <c r="E147" s="1" t="s">
        <v>52</v>
      </c>
      <c r="F147" s="1" t="s">
        <v>178</v>
      </c>
      <c r="G147" s="3">
        <v>22448</v>
      </c>
      <c r="H147" s="3">
        <v>3367.2</v>
      </c>
    </row>
  </sheetData>
  <autoFilter ref="A1:H147">
    <sortState ref="A2:R216">
      <sortCondition ref="A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2009-2018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Uroš Jarc</dc:creator>
  <cp:lastModifiedBy>Uroš Jarc</cp:lastModifiedBy>
  <dcterms:created xsi:type="dcterms:W3CDTF">2019-02-20T12:54:33Z</dcterms:created>
  <dcterms:modified xsi:type="dcterms:W3CDTF">2019-02-20T15:28:26Z</dcterms:modified>
</cp:coreProperties>
</file>