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ystem\Desktop\"/>
    </mc:Choice>
  </mc:AlternateContent>
  <bookViews>
    <workbookView xWindow="2475" yWindow="1290" windowWidth="26205" windowHeight="15255"/>
  </bookViews>
  <sheets>
    <sheet name="Priloga 17_1 od 1.1.2023" sheetId="21" r:id="rId1"/>
    <sheet name="Priloga 17_2 od 1.9.2023" sheetId="19" r:id="rId2"/>
    <sheet name="Priloga 17_3" sheetId="22" r:id="rId3"/>
    <sheet name="Priloga 17_4 od 1.9.2023" sheetId="23" r:id="rId4"/>
    <sheet name="Priloga 17_5" sheetId="17" r:id="rId5"/>
    <sheet name="Priloga 17_6" sheetId="7" r:id="rId6"/>
    <sheet name="Priloga 17_7 " sheetId="16" r:id="rId7"/>
  </sheets>
  <definedNames>
    <definedName name="_xlnm._FilterDatabase" localSheetId="1" hidden="1">'Priloga 17_2 od 1.9.2023'!$A$5:$AI$5</definedName>
    <definedName name="_xlnm._FilterDatabase" localSheetId="2" hidden="1">'Priloga 17_3'!$B$3:$F$13</definedName>
    <definedName name="_xlnm._FilterDatabase" localSheetId="3" hidden="1">'Priloga 17_4 od 1.9.2023'!$B$3:$F$12</definedName>
    <definedName name="_xlnm._FilterDatabase" localSheetId="4" hidden="1">'Priloga 17_5'!$A$4:$S$87</definedName>
    <definedName name="_xlnm.Print_Area" localSheetId="0">'Priloga 17_1 od 1.1.2023'!$A$1:$AB$84</definedName>
    <definedName name="_xlnm.Print_Area" localSheetId="1">'Priloga 17_2 od 1.9.2023'!$A$1:$AB$82</definedName>
    <definedName name="_xlnm.Print_Area" localSheetId="2">'Priloga 17_3'!$A$1:$G$10</definedName>
    <definedName name="_xlnm.Print_Area" localSheetId="3">'Priloga 17_4 od 1.9.2023'!$A$1:$G$9</definedName>
    <definedName name="_xlnm.Print_Area" localSheetId="4">'Priloga 17_5'!$A$1:$S$87</definedName>
    <definedName name="_xlnm.Print_Titles" localSheetId="0">'Priloga 17_1 od 1.1.2023'!$A:$B</definedName>
    <definedName name="_xlnm.Print_Titles" localSheetId="1">'Priloga 17_2 od 1.9.2023'!$A:$B</definedName>
    <definedName name="_xlnm.Print_Titles" localSheetId="4">'Priloga 17_5'!$4:$6</definedName>
    <definedName name="Z_549F31A6_3850_4713_A2C6_72FE62A5E679_.wvu.Cols" localSheetId="4" hidden="1">'Priloga 17_5'!#REF!</definedName>
    <definedName name="Z_549F31A6_3850_4713_A2C6_72FE62A5E679_.wvu.FilterData" localSheetId="4" hidden="1">'Priloga 17_5'!$B$4:$B$87</definedName>
    <definedName name="Z_549F31A6_3850_4713_A2C6_72FE62A5E679_.wvu.PrintArea" localSheetId="4" hidden="1">'Priloga 17_5'!$A$1:$S$87</definedName>
    <definedName name="Z_608D3150_BAA7_4E97_A025_903F03029E9D_.wvu.Cols" localSheetId="4" hidden="1">'Priloga 17_5'!#REF!</definedName>
    <definedName name="Z_608D3150_BAA7_4E97_A025_903F03029E9D_.wvu.FilterData" localSheetId="2" hidden="1">'Priloga 17_3'!$B$3:$F$13</definedName>
    <definedName name="Z_608D3150_BAA7_4E97_A025_903F03029E9D_.wvu.FilterData" localSheetId="3" hidden="1">'Priloga 17_4 od 1.9.2023'!$B$3:$F$12</definedName>
    <definedName name="Z_608D3150_BAA7_4E97_A025_903F03029E9D_.wvu.FilterData" localSheetId="4" hidden="1">'Priloga 17_5'!$B$4:$B$87</definedName>
    <definedName name="Z_608D3150_BAA7_4E97_A025_903F03029E9D_.wvu.PrintArea" localSheetId="2" hidden="1">'Priloga 17_3'!$A$1:$G$9</definedName>
    <definedName name="Z_608D3150_BAA7_4E97_A025_903F03029E9D_.wvu.PrintArea" localSheetId="3" hidden="1">'Priloga 17_4 od 1.9.2023'!$A$1:$G$8</definedName>
    <definedName name="Z_608D3150_BAA7_4E97_A025_903F03029E9D_.wvu.PrintArea" localSheetId="4" hidden="1">'Priloga 17_5'!$A$1:$S$87</definedName>
    <definedName name="Z_7329757C_0AC8_497C_B916_1ACA7097296C_.wvu.Cols" localSheetId="4" hidden="1">'Priloga 17_5'!#REF!</definedName>
    <definedName name="Z_7329757C_0AC8_497C_B916_1ACA7097296C_.wvu.FilterData" localSheetId="2" hidden="1">'Priloga 17_3'!$B$3:$F$13</definedName>
    <definedName name="Z_7329757C_0AC8_497C_B916_1ACA7097296C_.wvu.FilterData" localSheetId="3" hidden="1">'Priloga 17_4 od 1.9.2023'!$B$3:$F$12</definedName>
    <definedName name="Z_7329757C_0AC8_497C_B916_1ACA7097296C_.wvu.FilterData" localSheetId="4" hidden="1">'Priloga 17_5'!$B$4:$B$87</definedName>
    <definedName name="Z_7329757C_0AC8_497C_B916_1ACA7097296C_.wvu.PrintArea" localSheetId="2" hidden="1">'Priloga 17_3'!$A$1:$G$9</definedName>
    <definedName name="Z_7329757C_0AC8_497C_B916_1ACA7097296C_.wvu.PrintArea" localSheetId="3" hidden="1">'Priloga 17_4 od 1.9.2023'!$A$1:$G$8</definedName>
    <definedName name="Z_7329757C_0AC8_497C_B916_1ACA7097296C_.wvu.PrintArea" localSheetId="4" hidden="1">'Priloga 17_5'!$A$1:$S$87</definedName>
    <definedName name="Z_8BECD256_A375_46EB_92A4_CFAA5F17D43A_.wvu.Cols" localSheetId="4" hidden="1">'Priloga 17_5'!#REF!</definedName>
    <definedName name="Z_8BECD256_A375_46EB_92A4_CFAA5F17D43A_.wvu.FilterData" localSheetId="2" hidden="1">'Priloga 17_3'!$B$3:$F$13</definedName>
    <definedName name="Z_8BECD256_A375_46EB_92A4_CFAA5F17D43A_.wvu.FilterData" localSheetId="3" hidden="1">'Priloga 17_4 od 1.9.2023'!$B$3:$F$12</definedName>
    <definedName name="Z_8BECD256_A375_46EB_92A4_CFAA5F17D43A_.wvu.FilterData" localSheetId="4" hidden="1">'Priloga 17_5'!$B$4:$B$87</definedName>
    <definedName name="Z_8BECD256_A375_46EB_92A4_CFAA5F17D43A_.wvu.PrintArea" localSheetId="2" hidden="1">'Priloga 17_3'!$A$1:$G$9</definedName>
    <definedName name="Z_8BECD256_A375_46EB_92A4_CFAA5F17D43A_.wvu.PrintArea" localSheetId="3" hidden="1">'Priloga 17_4 od 1.9.2023'!$A$1:$G$8</definedName>
    <definedName name="Z_8BECD256_A375_46EB_92A4_CFAA5F17D43A_.wvu.PrintArea" localSheetId="4" hidden="1">'Priloga 17_5'!$A$1:$S$87</definedName>
    <definedName name="Z_CA447DE7_8CD7_4186_959D_6E49BAE50A90_.wvu.Cols" localSheetId="4" hidden="1">'Priloga 17_5'!#REF!</definedName>
    <definedName name="Z_CA447DE7_8CD7_4186_959D_6E49BAE50A90_.wvu.FilterData" localSheetId="2" hidden="1">'Priloga 17_3'!$B$3:$F$13</definedName>
    <definedName name="Z_CA447DE7_8CD7_4186_959D_6E49BAE50A90_.wvu.FilterData" localSheetId="3" hidden="1">'Priloga 17_4 od 1.9.2023'!$B$3:$F$12</definedName>
    <definedName name="Z_CA447DE7_8CD7_4186_959D_6E49BAE50A90_.wvu.FilterData" localSheetId="4" hidden="1">'Priloga 17_5'!$B$4:$B$87</definedName>
    <definedName name="Z_CA447DE7_8CD7_4186_959D_6E49BAE50A90_.wvu.PrintArea" localSheetId="2" hidden="1">'Priloga 17_3'!$A$1:$G$9</definedName>
    <definedName name="Z_CA447DE7_8CD7_4186_959D_6E49BAE50A90_.wvu.PrintArea" localSheetId="3" hidden="1">'Priloga 17_4 od 1.9.2023'!$A$1:$G$8</definedName>
    <definedName name="Z_CA447DE7_8CD7_4186_959D_6E49BAE50A90_.wvu.PrintArea" localSheetId="4" hidden="1">'Priloga 17_5'!$A$1:$S$87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23" l="1"/>
  <c r="F6" i="23"/>
  <c r="F5" i="23"/>
  <c r="F4" i="23"/>
  <c r="F8" i="22"/>
  <c r="F7" i="22"/>
  <c r="F6" i="22"/>
  <c r="F5" i="22"/>
  <c r="F4" i="22"/>
  <c r="AB76" i="21" l="1"/>
  <c r="AA76" i="21"/>
  <c r="Z76" i="21"/>
  <c r="Y76" i="21"/>
  <c r="X76" i="21"/>
  <c r="W76" i="21"/>
  <c r="V76" i="21"/>
  <c r="U76" i="21"/>
  <c r="T76" i="21"/>
  <c r="S76" i="21"/>
  <c r="R76" i="21"/>
  <c r="Q76" i="21"/>
  <c r="P76" i="21"/>
  <c r="O76" i="21"/>
  <c r="N76" i="21"/>
  <c r="M76" i="21"/>
  <c r="L76" i="21"/>
  <c r="K76" i="21"/>
  <c r="J76" i="21"/>
  <c r="I76" i="21"/>
  <c r="H76" i="21"/>
  <c r="G76" i="21"/>
  <c r="F76" i="21"/>
  <c r="E76" i="21"/>
  <c r="D76" i="21"/>
  <c r="C76" i="21"/>
  <c r="AB76" i="19" l="1"/>
  <c r="AA76" i="19"/>
  <c r="Z76" i="19"/>
  <c r="Y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D76" i="19"/>
  <c r="C76" i="19"/>
  <c r="S83" i="17" l="1"/>
  <c r="R83" i="17"/>
  <c r="Q83" i="17"/>
  <c r="P83" i="17"/>
  <c r="O83" i="17"/>
  <c r="N83" i="17"/>
  <c r="M83" i="17"/>
  <c r="L83" i="17"/>
  <c r="K83" i="17"/>
  <c r="J83" i="17"/>
  <c r="I83" i="17"/>
  <c r="H83" i="17"/>
  <c r="F83" i="17"/>
  <c r="E83" i="17"/>
  <c r="C83" i="17"/>
  <c r="G53" i="17"/>
  <c r="D45" i="17"/>
  <c r="D83" i="17" s="1"/>
  <c r="G27" i="17"/>
  <c r="G16" i="17"/>
  <c r="G83" i="17" l="1"/>
  <c r="E159" i="16"/>
  <c r="E161" i="16" s="1"/>
  <c r="D150" i="16"/>
  <c r="E150" i="16" s="1"/>
  <c r="D149" i="16"/>
  <c r="E149" i="16" s="1"/>
  <c r="D148" i="16"/>
  <c r="E148" i="16" s="1"/>
  <c r="D145" i="16"/>
  <c r="E145" i="16" s="1"/>
  <c r="D144" i="16"/>
  <c r="E144" i="16" s="1"/>
  <c r="D143" i="16"/>
  <c r="E143" i="16" s="1"/>
  <c r="D140" i="16"/>
  <c r="E140" i="16" s="1"/>
  <c r="D139" i="16"/>
  <c r="E139" i="16" s="1"/>
  <c r="D138" i="16"/>
  <c r="E138" i="16" s="1"/>
  <c r="D135" i="16"/>
  <c r="E135" i="16" s="1"/>
  <c r="D134" i="16"/>
  <c r="E134" i="16" s="1"/>
  <c r="D133" i="16"/>
  <c r="E133" i="16" s="1"/>
  <c r="D132" i="16"/>
  <c r="E132" i="16" s="1"/>
  <c r="D131" i="16"/>
  <c r="E131" i="16" s="1"/>
  <c r="D130" i="16"/>
  <c r="E130" i="16" s="1"/>
  <c r="D129" i="16"/>
  <c r="E129" i="16" s="1"/>
  <c r="D128" i="16"/>
  <c r="E128" i="16" s="1"/>
  <c r="D127" i="16"/>
  <c r="E127" i="16" s="1"/>
  <c r="D126" i="16"/>
  <c r="E126" i="16" s="1"/>
  <c r="D125" i="16"/>
  <c r="E125" i="16" s="1"/>
  <c r="D124" i="16"/>
  <c r="E124" i="16" s="1"/>
  <c r="D123" i="16"/>
  <c r="E123" i="16" s="1"/>
  <c r="D122" i="16"/>
  <c r="E122" i="16" s="1"/>
  <c r="D121" i="16"/>
  <c r="E121" i="16" s="1"/>
  <c r="D118" i="16"/>
  <c r="E118" i="16" s="1"/>
  <c r="D117" i="16"/>
  <c r="E117" i="16" s="1"/>
  <c r="D116" i="16"/>
  <c r="E116" i="16" s="1"/>
  <c r="D115" i="16"/>
  <c r="E115" i="16" s="1"/>
  <c r="D114" i="16"/>
  <c r="E114" i="16" s="1"/>
  <c r="D113" i="16"/>
  <c r="E113" i="16" s="1"/>
  <c r="D110" i="16"/>
  <c r="E110" i="16" s="1"/>
  <c r="D109" i="16"/>
  <c r="E109" i="16" s="1"/>
  <c r="D108" i="16"/>
  <c r="E108" i="16" s="1"/>
  <c r="D105" i="16"/>
  <c r="E105" i="16" s="1"/>
  <c r="D104" i="16"/>
  <c r="E104" i="16" s="1"/>
  <c r="D103" i="16"/>
  <c r="E103" i="16" s="1"/>
  <c r="D100" i="16"/>
  <c r="E100" i="16" s="1"/>
  <c r="D99" i="16"/>
  <c r="E99" i="16" s="1"/>
  <c r="D98" i="16"/>
  <c r="E98" i="16" s="1"/>
  <c r="D97" i="16"/>
  <c r="E97" i="16" s="1"/>
  <c r="D96" i="16"/>
  <c r="E96" i="16" s="1"/>
  <c r="D95" i="16"/>
  <c r="E95" i="16" s="1"/>
  <c r="D92" i="16"/>
  <c r="E92" i="16" s="1"/>
  <c r="D91" i="16"/>
  <c r="E91" i="16" s="1"/>
  <c r="D90" i="16"/>
  <c r="E90" i="16" s="1"/>
  <c r="D89" i="16"/>
  <c r="E89" i="16" s="1"/>
  <c r="D88" i="16"/>
  <c r="E88" i="16" s="1"/>
  <c r="D87" i="16"/>
  <c r="E87" i="16" s="1"/>
  <c r="D78" i="16"/>
  <c r="C78" i="16"/>
  <c r="E78" i="16" s="1"/>
  <c r="D77" i="16"/>
  <c r="C77" i="16"/>
  <c r="D76" i="16"/>
  <c r="C76" i="16"/>
  <c r="E76" i="16" s="1"/>
  <c r="D75" i="16"/>
  <c r="C75" i="16"/>
  <c r="D74" i="16"/>
  <c r="C74" i="16"/>
  <c r="E74" i="16" s="1"/>
  <c r="D73" i="16"/>
  <c r="E73" i="16" s="1"/>
  <c r="D70" i="16"/>
  <c r="C70" i="16"/>
  <c r="D69" i="16"/>
  <c r="C69" i="16"/>
  <c r="D68" i="16"/>
  <c r="C68" i="16"/>
  <c r="D67" i="16"/>
  <c r="C67" i="16"/>
  <c r="D66" i="16"/>
  <c r="C66" i="16"/>
  <c r="D65" i="16"/>
  <c r="E65" i="16" s="1"/>
  <c r="D62" i="16"/>
  <c r="C62" i="16"/>
  <c r="D59" i="16"/>
  <c r="D58" i="16"/>
  <c r="D57" i="16"/>
  <c r="D56" i="16"/>
  <c r="D55" i="16"/>
  <c r="D54" i="16"/>
  <c r="D51" i="16"/>
  <c r="C51" i="16"/>
  <c r="D50" i="16"/>
  <c r="C50" i="16"/>
  <c r="D49" i="16"/>
  <c r="C49" i="16"/>
  <c r="D48" i="16"/>
  <c r="C48" i="16"/>
  <c r="D47" i="16"/>
  <c r="C47" i="16"/>
  <c r="D46" i="16"/>
  <c r="E46" i="16" s="1"/>
  <c r="D43" i="16"/>
  <c r="D42" i="16"/>
  <c r="D41" i="16"/>
  <c r="D40" i="16"/>
  <c r="D39" i="16"/>
  <c r="D38" i="16"/>
  <c r="D37" i="16"/>
  <c r="D36" i="16"/>
  <c r="C36" i="16"/>
  <c r="C39" i="16" s="1"/>
  <c r="D33" i="16"/>
  <c r="C33" i="16"/>
  <c r="D32" i="16"/>
  <c r="C32" i="16"/>
  <c r="D31" i="16"/>
  <c r="C31" i="16"/>
  <c r="D30" i="16"/>
  <c r="C30" i="16"/>
  <c r="D29" i="16"/>
  <c r="C29" i="16"/>
  <c r="D28" i="16"/>
  <c r="C28" i="16"/>
  <c r="D27" i="16"/>
  <c r="C27" i="16"/>
  <c r="D26" i="16"/>
  <c r="E26" i="16" s="1"/>
  <c r="E39" i="16" l="1"/>
  <c r="E51" i="16"/>
  <c r="E62" i="16"/>
  <c r="E61" i="16" s="1"/>
  <c r="E28" i="16"/>
  <c r="E33" i="16"/>
  <c r="E77" i="16"/>
  <c r="E69" i="16"/>
  <c r="E48" i="16"/>
  <c r="E70" i="16"/>
  <c r="E67" i="16"/>
  <c r="E50" i="16"/>
  <c r="E68" i="16"/>
  <c r="E31" i="16"/>
  <c r="E47" i="16"/>
  <c r="C57" i="16"/>
  <c r="E57" i="16" s="1"/>
  <c r="E49" i="16"/>
  <c r="E66" i="16"/>
  <c r="E75" i="16"/>
  <c r="E30" i="16"/>
  <c r="E32" i="16"/>
  <c r="E137" i="16"/>
  <c r="E107" i="16"/>
  <c r="E147" i="16"/>
  <c r="E94" i="16"/>
  <c r="E120" i="16"/>
  <c r="E86" i="16"/>
  <c r="E102" i="16"/>
  <c r="E112" i="16"/>
  <c r="E142" i="16"/>
  <c r="E29" i="16"/>
  <c r="E36" i="16"/>
  <c r="C42" i="16"/>
  <c r="E42" i="16" s="1"/>
  <c r="C37" i="16"/>
  <c r="E37" i="16" s="1"/>
  <c r="C54" i="16"/>
  <c r="E54" i="16" s="1"/>
  <c r="C40" i="16"/>
  <c r="C43" i="16"/>
  <c r="E43" i="16" s="1"/>
  <c r="E27" i="16"/>
  <c r="C38" i="16"/>
  <c r="C41" i="16"/>
  <c r="E72" i="16" l="1"/>
  <c r="E64" i="16"/>
  <c r="E45" i="16"/>
  <c r="E25" i="16"/>
  <c r="C55" i="16"/>
  <c r="E55" i="16" s="1"/>
  <c r="C58" i="16"/>
  <c r="E58" i="16" s="1"/>
  <c r="E40" i="16"/>
  <c r="E83" i="16"/>
  <c r="E81" i="16" s="1"/>
  <c r="E41" i="16"/>
  <c r="C59" i="16"/>
  <c r="E59" i="16" s="1"/>
  <c r="C56" i="16"/>
  <c r="E56" i="16" s="1"/>
  <c r="E38" i="16"/>
  <c r="E35" i="16" l="1"/>
  <c r="E53" i="16"/>
  <c r="E23" i="16" l="1"/>
  <c r="E21" i="16" s="1"/>
  <c r="E79" i="7" l="1"/>
  <c r="B78" i="7"/>
  <c r="B77" i="7"/>
  <c r="B76" i="7"/>
  <c r="G75" i="7"/>
  <c r="G79" i="7" s="1"/>
  <c r="F75" i="7"/>
  <c r="F79" i="7" s="1"/>
  <c r="E75" i="7"/>
  <c r="D75" i="7"/>
  <c r="C75" i="7"/>
  <c r="C79" i="7" s="1"/>
  <c r="B75" i="7"/>
  <c r="B74" i="7"/>
  <c r="B73" i="7"/>
  <c r="B72" i="7"/>
  <c r="B71" i="7"/>
  <c r="G70" i="7"/>
  <c r="F70" i="7"/>
  <c r="E70" i="7"/>
  <c r="D70" i="7"/>
  <c r="C70" i="7"/>
  <c r="B70" i="7" s="1"/>
  <c r="B69" i="7"/>
  <c r="B68" i="7"/>
  <c r="G67" i="7"/>
  <c r="F67" i="7"/>
  <c r="E67" i="7"/>
  <c r="D67" i="7"/>
  <c r="C67" i="7"/>
  <c r="B67" i="7" s="1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G45" i="7"/>
  <c r="F45" i="7"/>
  <c r="E45" i="7"/>
  <c r="D45" i="7"/>
  <c r="C45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G29" i="7"/>
  <c r="F29" i="7"/>
  <c r="E29" i="7"/>
  <c r="D29" i="7"/>
  <c r="C29" i="7"/>
  <c r="B29" i="7" s="1"/>
  <c r="B28" i="7"/>
  <c r="B27" i="7"/>
  <c r="B26" i="7"/>
  <c r="G25" i="7"/>
  <c r="F25" i="7"/>
  <c r="E25" i="7"/>
  <c r="D25" i="7"/>
  <c r="B25" i="7" s="1"/>
  <c r="C25" i="7"/>
  <c r="B24" i="7"/>
  <c r="B23" i="7"/>
  <c r="G22" i="7"/>
  <c r="F22" i="7"/>
  <c r="E22" i="7"/>
  <c r="D22" i="7"/>
  <c r="B22" i="7" s="1"/>
  <c r="C22" i="7"/>
  <c r="B21" i="7"/>
  <c r="B20" i="7"/>
  <c r="B19" i="7"/>
  <c r="B18" i="7"/>
  <c r="B17" i="7"/>
  <c r="B16" i="7"/>
  <c r="G15" i="7"/>
  <c r="F15" i="7"/>
  <c r="E15" i="7"/>
  <c r="D15" i="7"/>
  <c r="B15" i="7" s="1"/>
  <c r="C15" i="7"/>
  <c r="B14" i="7"/>
  <c r="B13" i="7"/>
  <c r="B12" i="7"/>
  <c r="B11" i="7"/>
  <c r="B10" i="7"/>
  <c r="B9" i="7"/>
  <c r="B8" i="7"/>
  <c r="G7" i="7"/>
  <c r="F7" i="7"/>
  <c r="E7" i="7"/>
  <c r="D7" i="7"/>
  <c r="C7" i="7"/>
  <c r="B7" i="7"/>
  <c r="D79" i="7" l="1"/>
  <c r="B79" i="7" s="1"/>
</calcChain>
</file>

<file path=xl/sharedStrings.xml><?xml version="1.0" encoding="utf-8"?>
<sst xmlns="http://schemas.openxmlformats.org/spreadsheetml/2006/main" count="780" uniqueCount="409">
  <si>
    <t>OE/IZVAJALEC</t>
  </si>
  <si>
    <t>Velikost ZVC</t>
  </si>
  <si>
    <t>ALI SEM FIT?</t>
  </si>
  <si>
    <t>DEJAVNIKI TVEGANJA</t>
  </si>
  <si>
    <t>PODPORA PRI SPOPRIJEMANJU Z DEPRESIJO</t>
  </si>
  <si>
    <t>TEHNIKE SPROŠČANJA</t>
  </si>
  <si>
    <t>PODPORA PRI SPOPRIJEMANJU S TESNOBO</t>
  </si>
  <si>
    <t>Kategorija ZVC</t>
  </si>
  <si>
    <t>DMS</t>
  </si>
  <si>
    <t>FTH</t>
  </si>
  <si>
    <t>PSIH</t>
  </si>
  <si>
    <t>OE CELJE</t>
  </si>
  <si>
    <t>Zelo majhen</t>
  </si>
  <si>
    <t>ZVC Radeče</t>
  </si>
  <si>
    <t>Majhen</t>
  </si>
  <si>
    <t>ZVC Laško</t>
  </si>
  <si>
    <t>Srednji</t>
  </si>
  <si>
    <t>Velik</t>
  </si>
  <si>
    <t>Zelo velik - LJ</t>
  </si>
  <si>
    <t>ZVC Šmarje pri Jelšah</t>
  </si>
  <si>
    <t>OE KOPER</t>
  </si>
  <si>
    <t xml:space="preserve">Legenda: </t>
  </si>
  <si>
    <t>ZVC Koper</t>
  </si>
  <si>
    <t>Standardni timi ZVC</t>
  </si>
  <si>
    <t>ZVC Ilirska Bistrica</t>
  </si>
  <si>
    <t>ZVC Sežana</t>
  </si>
  <si>
    <t>OE KRANJ</t>
  </si>
  <si>
    <t>ZVC Bled</t>
  </si>
  <si>
    <t>ZVC Bohinj</t>
  </si>
  <si>
    <t>ZVC Jesenice</t>
  </si>
  <si>
    <t>ZVC Radovljica</t>
  </si>
  <si>
    <t>ZVC Škofja Loka</t>
  </si>
  <si>
    <t>ZVC Tržič</t>
  </si>
  <si>
    <t>OE KRŠKO</t>
  </si>
  <si>
    <t>ZVC Krško</t>
  </si>
  <si>
    <t>OE LJUBLJANA</t>
  </si>
  <si>
    <t>ZVC Medvode</t>
  </si>
  <si>
    <t xml:space="preserve">ZVC Ljubljana </t>
  </si>
  <si>
    <t>Zelo velik LJ</t>
  </si>
  <si>
    <t>ZVC Cerknica</t>
  </si>
  <si>
    <t>ZVC Domžale</t>
  </si>
  <si>
    <t>ZVC Grosuplje</t>
  </si>
  <si>
    <t>ZVC Hrastnik</t>
  </si>
  <si>
    <t>ZVC Litija</t>
  </si>
  <si>
    <t>ZVC Ribnica</t>
  </si>
  <si>
    <t>ZVC Trbovlje</t>
  </si>
  <si>
    <t>ZVC Zagorje</t>
  </si>
  <si>
    <t>OE MARIBOR</t>
  </si>
  <si>
    <t>Zelo velik MB</t>
  </si>
  <si>
    <t>ZVC Ptuj</t>
  </si>
  <si>
    <t>OE MURSKA SOBOTA</t>
  </si>
  <si>
    <t>ZVC Lendava</t>
  </si>
  <si>
    <t>ZVC Ljutomer</t>
  </si>
  <si>
    <t>OE NOVA GORICA</t>
  </si>
  <si>
    <t>ZVC Tolmin</t>
  </si>
  <si>
    <t>OE NOVO MESTO</t>
  </si>
  <si>
    <t>ZVC Novo mesto</t>
  </si>
  <si>
    <t>OE RAVNE NA KOROŠKEM</t>
  </si>
  <si>
    <t>ZVC Mozirje</t>
  </si>
  <si>
    <t>ZVC Radlje ob Dravi</t>
  </si>
  <si>
    <t>Skupaj</t>
  </si>
  <si>
    <t>Sredstva za izvajanje pogovornih ur</t>
  </si>
  <si>
    <t>Sredstva za vodenje in koordinacijo ZVC</t>
  </si>
  <si>
    <t>Sredstva za izvajanje aktivnosti v lokalni skupnosti</t>
  </si>
  <si>
    <t>Velikost ZVC/CKZ</t>
  </si>
  <si>
    <t>ZVIŠAN KRVNI TLAK</t>
  </si>
  <si>
    <t>ZVIŠANE MAŠČOBE V KRVI</t>
  </si>
  <si>
    <t>ZVIŠAN KRVNI SLADKOR</t>
  </si>
  <si>
    <t>TESTIRANJE TELESNE PRIPRAVLJENOSTI</t>
  </si>
  <si>
    <t>GIBAM SE - osnovna oblika</t>
  </si>
  <si>
    <t>SPOPRIJEMANJE S STRESOM - osnovna oblika</t>
  </si>
  <si>
    <t>SPOPRIJEMANJE S STRESOM - modificirana oblika</t>
  </si>
  <si>
    <t>DRUŽINSKA OBRAVNAVA DEBELOSTI</t>
  </si>
  <si>
    <t>CKZ Celje</t>
  </si>
  <si>
    <t>CKZ Slovenske Konjice</t>
  </si>
  <si>
    <t>CKZ Šentjur</t>
  </si>
  <si>
    <t>CKZ Žalec</t>
  </si>
  <si>
    <t>CKZ Izola</t>
  </si>
  <si>
    <t>CKZ Piran</t>
  </si>
  <si>
    <t>CKZ Postojna</t>
  </si>
  <si>
    <t>CKZ Kranj</t>
  </si>
  <si>
    <t>CKZ Brežice</t>
  </si>
  <si>
    <t>CKZ Sevnica</t>
  </si>
  <si>
    <t>CKZ Ivančna Gorica</t>
  </si>
  <si>
    <t>CKZ Idrija</t>
  </si>
  <si>
    <t>CKZ Kamnik</t>
  </si>
  <si>
    <t>CKZ Kočevje</t>
  </si>
  <si>
    <t>CKZ Logatec</t>
  </si>
  <si>
    <t>CKZ Vrhnika</t>
  </si>
  <si>
    <t>CKZ Maribor</t>
  </si>
  <si>
    <t>CKZ Lenart</t>
  </si>
  <si>
    <t>CKZ Ormož</t>
  </si>
  <si>
    <t>CKZ Slovenska Bistrica</t>
  </si>
  <si>
    <t>CKZ Murska Sobota</t>
  </si>
  <si>
    <t>CKZ Gornja Radgona</t>
  </si>
  <si>
    <t>CKZ Nova Gorica</t>
  </si>
  <si>
    <t>CKZ Ajdovščina</t>
  </si>
  <si>
    <t>CKZ Trebnje</t>
  </si>
  <si>
    <t>CKZ Velenje</t>
  </si>
  <si>
    <t>V EUR</t>
  </si>
  <si>
    <t>STROŠKI MANAGEMENTA</t>
  </si>
  <si>
    <t>Materialni stroški</t>
  </si>
  <si>
    <t>Amortizacija</t>
  </si>
  <si>
    <t>Upravljanje in izvajanje informacijske poslovne funkcije in upravljanje tehnoloških procesov</t>
  </si>
  <si>
    <t>Komuniciranje in aktivnosti za vključevanje populacije (predavanja, izobraževanje, regijska koordinacija)</t>
  </si>
  <si>
    <t>Aktivnosti za zagotavljanje kakovosti programa Svit (nadzor, nacionalna evalvacija, analize, raziskave)</t>
  </si>
  <si>
    <t>Strošek plač MANAGEMENT</t>
  </si>
  <si>
    <t>STROŠKI LABORATORIJA</t>
  </si>
  <si>
    <t>Strošek plač IZVAJANJE</t>
  </si>
  <si>
    <t>Materialni stroški IZVAJANJE</t>
  </si>
  <si>
    <t>Amortizacija IZVAJANJE</t>
  </si>
  <si>
    <t>SKUPAJ 1+2</t>
  </si>
  <si>
    <t>na osebo</t>
  </si>
  <si>
    <t xml:space="preserve">STROŠEK 1. VABILA + OPOMNIKI </t>
  </si>
  <si>
    <t>Število vabljenih</t>
  </si>
  <si>
    <t>Cena enote v EUR z DDV</t>
  </si>
  <si>
    <t>Skupaj stroški v EUR z DDV</t>
  </si>
  <si>
    <t>3.1</t>
  </si>
  <si>
    <t>Vabilo in privolitev v sodelovanje za 50-letnike</t>
  </si>
  <si>
    <t>dopis A4</t>
  </si>
  <si>
    <t>knjižica o tihem morilcu</t>
  </si>
  <si>
    <t>pisemska ovojnica C5 z okencem</t>
  </si>
  <si>
    <t>dopis 2 (privolitev) A4</t>
  </si>
  <si>
    <t>pisemska ovojnica C6 (za dopis 2)</t>
  </si>
  <si>
    <t>poštni stroški pošiljanja dopisa 1</t>
  </si>
  <si>
    <t>kuvertiranje</t>
  </si>
  <si>
    <t>3.2</t>
  </si>
  <si>
    <t xml:space="preserve">Ponovno vabilo in privolitev v sodelovanje </t>
  </si>
  <si>
    <t>3.3</t>
  </si>
  <si>
    <t>Vabilo in privolitev v sodelovanje za 3.500 oseb z izgubljenimi vabili</t>
  </si>
  <si>
    <t>3.4</t>
  </si>
  <si>
    <t>3.5</t>
  </si>
  <si>
    <t>3.6</t>
  </si>
  <si>
    <t>Poštni stroški 3X letno (teden požarne varnosti, Rdeči križ in teden solidarnosti, skupaj 15 delovnih dni): 3800 kuvert/dan</t>
  </si>
  <si>
    <t>poštnina</t>
  </si>
  <si>
    <t>3.7</t>
  </si>
  <si>
    <t>1. opomnik na nepodpisano izjavo</t>
  </si>
  <si>
    <t>kopija izjave, A4 obojestranska</t>
  </si>
  <si>
    <t>pisemska ovojnica C6</t>
  </si>
  <si>
    <t>poštni stroški pošiljanja dopisa</t>
  </si>
  <si>
    <t>2. opomnik na nepodpisano izjavo</t>
  </si>
  <si>
    <t>STROŠEK POŠILJANJA TESTERJEV</t>
  </si>
  <si>
    <t>4.1</t>
  </si>
  <si>
    <t>Zloženka FIT, navodila za odvzem blata</t>
  </si>
  <si>
    <t>poštni stroški pošiljanja</t>
  </si>
  <si>
    <t>obložena pisemska ovojnica</t>
  </si>
  <si>
    <t>poštni stroški vračanja (95% odziv)</t>
  </si>
  <si>
    <t>4.2</t>
  </si>
  <si>
    <t xml:space="preserve">poštni stroški vračanja </t>
  </si>
  <si>
    <t>4.3</t>
  </si>
  <si>
    <t xml:space="preserve">dopis A4 </t>
  </si>
  <si>
    <t>4.4</t>
  </si>
  <si>
    <t>4.5</t>
  </si>
  <si>
    <t>poštnina - obvestilo o negativnem FOBT - zdravnik 1x letno</t>
  </si>
  <si>
    <t>dopis A4 2X</t>
  </si>
  <si>
    <t>4.6</t>
  </si>
  <si>
    <t>Brošura kolonoskopija A5</t>
  </si>
  <si>
    <t>Anamnestični vprašalnik A4</t>
  </si>
  <si>
    <t>Dopis o terminu in lokaciji kolonoskopije</t>
  </si>
  <si>
    <t>Navodilo za čiščenje črevesja</t>
  </si>
  <si>
    <t>vprašalnik po kolonoskopiji</t>
  </si>
  <si>
    <t>4.7</t>
  </si>
  <si>
    <t>4.8</t>
  </si>
  <si>
    <t>4.9</t>
  </si>
  <si>
    <t>Obvestilo o pozitivnem FIT - neodzivniki na kolonoskopijo - zdravnik (10% od že poslanih opomnikov neodzivnikom na kolonoskopijo)</t>
  </si>
  <si>
    <t>Direktni stroški medicinskega materiala</t>
  </si>
  <si>
    <t>Nakup testov z reagenti + posebne transportne vrečke z absorbcijskim materialom</t>
  </si>
  <si>
    <t>SKUPAJ</t>
  </si>
  <si>
    <t xml:space="preserve">Št. ekip </t>
  </si>
  <si>
    <t>Plan km (točk)</t>
  </si>
  <si>
    <t>NRP SKUPAJ</t>
  </si>
  <si>
    <t xml:space="preserve">NRP  s spre-mljevalcem </t>
  </si>
  <si>
    <t>NRP sanitetni</t>
  </si>
  <si>
    <t xml:space="preserve"> NRP s spre- mljevalcem </t>
  </si>
  <si>
    <t>Sanitetni prevozi na/z dialize</t>
  </si>
  <si>
    <t>Ostali sanitetni prevozi</t>
  </si>
  <si>
    <t>GULIVER D.O.O.</t>
  </si>
  <si>
    <t>PREVOZI BOLNIKOV BERGINC ANA</t>
  </si>
  <si>
    <t>ZDRAVSTVE. DOM ŠMARJE PRI JELŠAH</t>
  </si>
  <si>
    <t>ZDRAVSTVENI DOM CELJE</t>
  </si>
  <si>
    <t>ZDRAVSTVENI DOM LAŠKO</t>
  </si>
  <si>
    <t>ZDRAVSTVENI DOM SLOV.KONJICE</t>
  </si>
  <si>
    <t>SPLOŠNA BOLNIŠNICA CELJE</t>
  </si>
  <si>
    <t>DR.WELL D.O.O.</t>
  </si>
  <si>
    <t>MEDITRANS D.O.O</t>
  </si>
  <si>
    <t>ZDRAVSTVENI DOM ILIRSKA BISTRICA</t>
  </si>
  <si>
    <t>ZDRAVSTVENI DOM IZOLA</t>
  </si>
  <si>
    <t>ZDRAVSTVENI DOM POSTOJNA</t>
  </si>
  <si>
    <t>ZDRAVSTVENI DOM SEŽANA</t>
  </si>
  <si>
    <t>ŠTER TOMAŽ S.P.</t>
  </si>
  <si>
    <t>ZDRAVSTVENI DOM BREŽICE</t>
  </si>
  <si>
    <t>ZDRAVSTVENI DOM KRŠKO</t>
  </si>
  <si>
    <t>ZDRAVSTVENI DOM SEVNICA</t>
  </si>
  <si>
    <t>UKC LJUBLJANA</t>
  </si>
  <si>
    <t>NIS D.O.O.</t>
  </si>
  <si>
    <t>PACIENT D.O.O.</t>
  </si>
  <si>
    <t>REŠEVALEC D.O.O.</t>
  </si>
  <si>
    <t>ZDRAVSTVENI DOM CERKNICA</t>
  </si>
  <si>
    <t>ZDRAVSTVENI DOM DOMŽALE</t>
  </si>
  <si>
    <t>ZDRAVSTVENI DOM HRASTNIK</t>
  </si>
  <si>
    <t>ZDRAVSTVENI DOM IDRIJA</t>
  </si>
  <si>
    <t>ZDRAVSTVENI DOM KAMNIK</t>
  </si>
  <si>
    <t>ZDRAVSTVENI DOM KOČEVJE</t>
  </si>
  <si>
    <t>ZDRAVSTVENI DOM LITIJA</t>
  </si>
  <si>
    <t>ZDRAVSTVENI DOM LOGATEC</t>
  </si>
  <si>
    <t>ZDRAVSTVENI DOM RIBNICA</t>
  </si>
  <si>
    <t>ZDRAVSTVENI DOM TRBOVLJE</t>
  </si>
  <si>
    <t>ZDRAVSTVENI DOM ZAGORJE</t>
  </si>
  <si>
    <t>BERGHAUS D.O.O.</t>
  </si>
  <si>
    <t>CROMEX-SMOGAVC D.O.O.</t>
  </si>
  <si>
    <t>DAVA D.O.O.</t>
  </si>
  <si>
    <t>KA &amp; UP D.O.O.</t>
  </si>
  <si>
    <t>MODMED D.O.O.</t>
  </si>
  <si>
    <t>REŠILEC D.O.O.</t>
  </si>
  <si>
    <t>REŠILKO D.O.O.</t>
  </si>
  <si>
    <t>SANTRA D.O.O.</t>
  </si>
  <si>
    <t>DR.ADOLFA DROLCA MARIBOR</t>
  </si>
  <si>
    <t>ZDRAVSTVE.DOM SLOVENSKA BISTRICA</t>
  </si>
  <si>
    <t>ZDRAVSTVENI DOM LENART</t>
  </si>
  <si>
    <t>ZDRAVSTVENI DOM ORMOŽ</t>
  </si>
  <si>
    <t>ZDRAVSTVENI DOM PTUJ</t>
  </si>
  <si>
    <t>PREVOZI "FRANC" D.O.O.</t>
  </si>
  <si>
    <t>NEDELJKO STANISLAV,S.P.</t>
  </si>
  <si>
    <t>REŠILNA D.O.O.,VRBANČIČ JANKO</t>
  </si>
  <si>
    <t>LENDAVA-EH LENDAVA</t>
  </si>
  <si>
    <t>ZDRAVSTVENI DOM GORNJA RADGONA</t>
  </si>
  <si>
    <t>ZDRAVSTVENI DOM LJUTOMER</t>
  </si>
  <si>
    <t>ZDRAVSTVENI DOM MURSKA SOBOTA</t>
  </si>
  <si>
    <t>OSNOVNO VARSTVO NOVA GORICA</t>
  </si>
  <si>
    <t>ZDRAVSTVENI DOM TOLMIN</t>
  </si>
  <si>
    <t>ZDRAVSTVENI DOM ČRNOMELJ</t>
  </si>
  <si>
    <t>ZDRAVSTVENI DOM METLIKA</t>
  </si>
  <si>
    <t>ZDRAVSTVENI DOM NOVO MESTO</t>
  </si>
  <si>
    <t>ZDRAVSTVENI DOM TREBNJE</t>
  </si>
  <si>
    <t>ZDRAVSTVENI DOM VELENJE</t>
  </si>
  <si>
    <t>ZDRAVSTVENO REŠEVALNI CENTER KOR</t>
  </si>
  <si>
    <t>ZGORNJESAVINJSKI ZDR.DOM NAZARJE</t>
  </si>
  <si>
    <t>Skupna vsota</t>
  </si>
  <si>
    <t>IZVAJALEC</t>
  </si>
  <si>
    <t>ORG. OBLIKA NMP</t>
  </si>
  <si>
    <t>MoE 
REA</t>
  </si>
  <si>
    <t>MoE 
NRV</t>
  </si>
  <si>
    <t>DS1</t>
  </si>
  <si>
    <t>DS2</t>
  </si>
  <si>
    <t>DS3a</t>
  </si>
  <si>
    <t>DS3b</t>
  </si>
  <si>
    <t>DS4</t>
  </si>
  <si>
    <t>DS5</t>
  </si>
  <si>
    <t>Motor. kolo</t>
  </si>
  <si>
    <t>EHP redni del. čas</t>
  </si>
  <si>
    <t>NMP</t>
  </si>
  <si>
    <t>t   i   m   i</t>
  </si>
  <si>
    <t>MURSKA SOBOTA</t>
  </si>
  <si>
    <t>UC</t>
  </si>
  <si>
    <t>ZD Lendava</t>
  </si>
  <si>
    <t>ZBD </t>
  </si>
  <si>
    <t>ZD Ljutomer</t>
  </si>
  <si>
    <t>ZD G. Radgona</t>
  </si>
  <si>
    <t>MARIBOR</t>
  </si>
  <si>
    <t>ZD Lenart</t>
  </si>
  <si>
    <t>ZD S. Bistrica</t>
  </si>
  <si>
    <t>ZD Ptuj</t>
  </si>
  <si>
    <t>UC **</t>
  </si>
  <si>
    <t>ZD Ormož</t>
  </si>
  <si>
    <t>SLOVENJ GRADEC*</t>
  </si>
  <si>
    <t>ZD Radlje</t>
  </si>
  <si>
    <t>ZD Ravne</t>
  </si>
  <si>
    <t>ZP Črna</t>
  </si>
  <si>
    <t>ZD Dravograd</t>
  </si>
  <si>
    <t>CELJE</t>
  </si>
  <si>
    <t>(SB Celje)</t>
  </si>
  <si>
    <t>ZD Velenje</t>
  </si>
  <si>
    <t>ZD Šentjur</t>
  </si>
  <si>
    <t>ZD Žalec</t>
  </si>
  <si>
    <t>ZD Laško</t>
  </si>
  <si>
    <t>ZD Radeče</t>
  </si>
  <si>
    <t>ZD Nazarje</t>
  </si>
  <si>
    <t>ZD Šmarje/Jelše</t>
  </si>
  <si>
    <t xml:space="preserve">ZP Rogaška Slatina </t>
  </si>
  <si>
    <t>ZP Kozje</t>
  </si>
  <si>
    <t>ZD Sl. Konjice</t>
  </si>
  <si>
    <t>TRBOVLJE*</t>
  </si>
  <si>
    <t>(SB in ZD Trbovlje)</t>
  </si>
  <si>
    <t>ZD Hrastnik</t>
  </si>
  <si>
    <t>ZD Zagorje</t>
  </si>
  <si>
    <t>ZD Litija</t>
  </si>
  <si>
    <t>BREŽICE*</t>
  </si>
  <si>
    <t>(SB in ZD Brežice)</t>
  </si>
  <si>
    <t>ZD Krško</t>
  </si>
  <si>
    <t>ZD Sevnica</t>
  </si>
  <si>
    <t>NOVO MESTO</t>
  </si>
  <si>
    <t>ZD Črnomelj</t>
  </si>
  <si>
    <t>ZD Metlika</t>
  </si>
  <si>
    <t>ZD Trebnje</t>
  </si>
  <si>
    <t>JESENICE*</t>
  </si>
  <si>
    <t>ZD Kranj</t>
  </si>
  <si>
    <t>ZD Škofja Loka</t>
  </si>
  <si>
    <t>ZD Tržič</t>
  </si>
  <si>
    <t xml:space="preserve">ZD Radovljica </t>
  </si>
  <si>
    <t>ZD Bohinj</t>
  </si>
  <si>
    <t>ZD Kranjska Gora</t>
  </si>
  <si>
    <t>NOVA GORICA</t>
  </si>
  <si>
    <t>ZD Tolmin</t>
  </si>
  <si>
    <t>ZD Ajdovščina</t>
  </si>
  <si>
    <t>IZOLA*</t>
  </si>
  <si>
    <t>ZD Ilirska Bistrica</t>
  </si>
  <si>
    <t>ZD Koper</t>
  </si>
  <si>
    <t>ZD Piran</t>
  </si>
  <si>
    <t>ZD Sežana</t>
  </si>
  <si>
    <t>LJUBLJANA</t>
  </si>
  <si>
    <t>ZD Domžale</t>
  </si>
  <si>
    <t>ZD Kamnik</t>
  </si>
  <si>
    <t>ZD Kočevje</t>
  </si>
  <si>
    <t>ZD Ribnica</t>
  </si>
  <si>
    <t>ZD Vrhnika</t>
  </si>
  <si>
    <t>ZD Logatec</t>
  </si>
  <si>
    <t>ZD Idrija</t>
  </si>
  <si>
    <t>ZD Postojna</t>
  </si>
  <si>
    <t>ZD Cerknica</t>
  </si>
  <si>
    <t xml:space="preserve">Finančna sredstva za izvajanje podpornih aktivnosti zdravstveno vzgojnih centrov po izvajalcih </t>
  </si>
  <si>
    <t xml:space="preserve">Sredstva za materialne stroške </t>
  </si>
  <si>
    <t>ŽIVLJ. SLOG/ZDRAVO ŽIVIM</t>
  </si>
  <si>
    <t>SLADK. BOLEZEN TIPA 2</t>
  </si>
  <si>
    <t>S SLADK. BOLEZNIJO SKOZI ŽIVLJENJE</t>
  </si>
  <si>
    <t>ZDRAVO JEM - modif. oblika</t>
  </si>
  <si>
    <t>ZDRAVO JEM - osn. oblika</t>
  </si>
  <si>
    <t>GIBAM SE - modif. oblika</t>
  </si>
  <si>
    <t>OPUŠČANJE KAJENJA-skupinsko</t>
  </si>
  <si>
    <t>OPUŠČANJE KAJENJA-individualno</t>
  </si>
  <si>
    <t>ZVC Ravne na K.</t>
  </si>
  <si>
    <t>Zelo velik</t>
  </si>
  <si>
    <t>Triaža
SUC</t>
  </si>
  <si>
    <t>Disp. služb. zdr.</t>
  </si>
  <si>
    <t>(SB in ZD M. Sobota)</t>
  </si>
  <si>
    <t>(UKC in ZD Maribor)</t>
  </si>
  <si>
    <t>(SB in ZD Sl. Gradec)</t>
  </si>
  <si>
    <t>ZD Zdrav. reševalni center Koroške</t>
  </si>
  <si>
    <t>(SB in ZD Novo mesto</t>
  </si>
  <si>
    <t>(SB in ZD Jesenice)</t>
  </si>
  <si>
    <t>(SB in ZD N. Gorica)</t>
  </si>
  <si>
    <t>(SB in ZD Izola)</t>
  </si>
  <si>
    <t>ZD Ivančna Gorica+
ZD Grosuplje***</t>
  </si>
  <si>
    <t xml:space="preserve">**    Urg. center je predviden; </t>
  </si>
  <si>
    <t>***   Sredstva namenjena ZD Iv. Gorica se planirajo pri ZD Grosuplje.</t>
  </si>
  <si>
    <t>ZDRAVI ODNOSI</t>
  </si>
  <si>
    <t>Indiv. svetov skupaj za odgovoren odnos do pitja alkohola - temeljni del</t>
  </si>
  <si>
    <t>Indiv. svetov skupaj za odgovoren odnos do pitja alkohola -vzdrževalni del</t>
  </si>
  <si>
    <t>ZDRAVO HUJŠANJE - 
temeljni del</t>
  </si>
  <si>
    <t>ZDRAVO HUJŠANJE -
vzdrževalni del</t>
  </si>
  <si>
    <t>MoE
VUZ</t>
  </si>
  <si>
    <t>MoE
DZ</t>
  </si>
  <si>
    <r>
      <t xml:space="preserve">GRS
</t>
    </r>
    <r>
      <rPr>
        <b/>
        <sz val="8"/>
        <rFont val="Arial"/>
        <family val="2"/>
        <charset val="238"/>
      </rPr>
      <t>zdravnik</t>
    </r>
  </si>
  <si>
    <t xml:space="preserve">UKC Ljubljana**** </t>
  </si>
  <si>
    <t>ZD Ljubljana</t>
  </si>
  <si>
    <t xml:space="preserve">*     Mobilna enota reanimobila (MoE REA) je locirana pri drugem zdrav. zavodu; </t>
  </si>
  <si>
    <t xml:space="preserve">HNMP </t>
  </si>
  <si>
    <t xml:space="preserve">GRS - HNMP
</t>
  </si>
  <si>
    <t xml:space="preserve">****  UKC Ljubljana se poleg sredstev za zdravniško ekipo helikopterske nujne medicinske pomoči (v rubriki HNMP), namenijo sredstva tudi za vzdrževanje helioporta v višini 304.919,19 EUR. </t>
  </si>
  <si>
    <t>poštni stroški vračanja dopisa 2 (68% odziv)</t>
  </si>
  <si>
    <t>Opomin na vabilo, dopis 1 (50%)</t>
  </si>
  <si>
    <t>poštni stroški vračanja dopisa (68% odziv)</t>
  </si>
  <si>
    <t>FIT - pošiljanje testa (izhodiščna 68 % odzivnost z odštetimi 6% izključitvenih kriterijev)</t>
  </si>
  <si>
    <t>FIT - pošiljanje: neuporabni vzorci (4 %)</t>
  </si>
  <si>
    <t>poštni stroški vračanja (95 % odziv)</t>
  </si>
  <si>
    <t>Opomnik FIT - 1 (20 %)</t>
  </si>
  <si>
    <t>Opomnik FIT - 2 (9%)</t>
  </si>
  <si>
    <t>Obvestilo o negativnem FIT - bolnik (93,5 %)</t>
  </si>
  <si>
    <t>Obvestilo o pozitivnem FIT - bolnik (6,5%)</t>
  </si>
  <si>
    <t>Obvestilo o pozitivnem FIT  - zdravnik (6,5 %)</t>
  </si>
  <si>
    <t>Obvestilo o pozitivnem FIT - neodzivniki na kolonoskopijo (8% od vseh pozitivnih testov)</t>
  </si>
  <si>
    <t>Cena     enote v   EUR z DDV</t>
  </si>
  <si>
    <t>Skupaj stroški v       EUR z DDV</t>
  </si>
  <si>
    <t>CKZ Laško</t>
  </si>
  <si>
    <t xml:space="preserve">CKZ Ljubljana </t>
  </si>
  <si>
    <t xml:space="preserve">Zelo velik </t>
  </si>
  <si>
    <t>CKZ Domžale</t>
  </si>
  <si>
    <t>CKZ Ptuj</t>
  </si>
  <si>
    <t>CKZ Krško</t>
  </si>
  <si>
    <t>CKZ Radovljica</t>
  </si>
  <si>
    <t>CKZ Litija</t>
  </si>
  <si>
    <t>CKZ Ribnica</t>
  </si>
  <si>
    <t>CKZ Trbovlje</t>
  </si>
  <si>
    <t>CKZ Ljutomer</t>
  </si>
  <si>
    <t>CKZ Mozirje</t>
  </si>
  <si>
    <t>CKZ Radlje ob Dravi</t>
  </si>
  <si>
    <t>CKZ Sl Gradec</t>
  </si>
  <si>
    <t>CKZ Dravograd</t>
  </si>
  <si>
    <t xml:space="preserve"> Majhen</t>
  </si>
  <si>
    <t xml:space="preserve">CKZ Črnomelj </t>
  </si>
  <si>
    <t>CKZ Metlika</t>
  </si>
  <si>
    <t>Testiranje na prikrito krvavitev v blatu - od 1.1.2023</t>
  </si>
  <si>
    <t>ZD Bled</t>
  </si>
  <si>
    <t>OZG KRANJ</t>
  </si>
  <si>
    <t>Nujna medicinska pomoč z dežurno službo na stanje 1. 1. 2023</t>
  </si>
  <si>
    <r>
      <t>Plan zdravstvenovzgojnih delavnic in individualnih svetovanj od</t>
    </r>
    <r>
      <rPr>
        <b/>
        <sz val="14"/>
        <color rgb="FFFF0000"/>
        <rFont val="Calibri"/>
        <family val="2"/>
        <charset val="238"/>
        <scheme val="minor"/>
      </rPr>
      <t xml:space="preserve">  </t>
    </r>
    <r>
      <rPr>
        <b/>
        <sz val="14"/>
        <rFont val="Calibri"/>
        <family val="2"/>
        <charset val="238"/>
        <scheme val="minor"/>
      </rPr>
      <t>1. 1. 2023</t>
    </r>
  </si>
  <si>
    <r>
      <t>Plan zdravstvenovzgojnih delavnic in individualnih svetovanj od</t>
    </r>
    <r>
      <rPr>
        <b/>
        <sz val="14"/>
        <color rgb="FFFF0000"/>
        <rFont val="Calibri"/>
        <family val="2"/>
        <charset val="238"/>
        <scheme val="minor"/>
      </rPr>
      <t xml:space="preserve"> </t>
    </r>
    <r>
      <rPr>
        <b/>
        <sz val="14"/>
        <rFont val="Calibri"/>
        <family val="2"/>
        <charset val="238"/>
        <scheme val="minor"/>
      </rPr>
      <t>1. 9. 2023</t>
    </r>
  </si>
  <si>
    <t xml:space="preserve">Skupaj sredstva od  1. 1. 2023
</t>
  </si>
  <si>
    <t xml:space="preserve">Skupaj sredstva od  1. 9. 2023
</t>
  </si>
  <si>
    <t>Plan nenujnih reševalnih prevozov (NRP) stanje 1. 1. 2023</t>
  </si>
  <si>
    <t>Upravljanje Programa SVIT  - od 1. 1. 2023</t>
  </si>
  <si>
    <t>Vabljenje v Program Svit -  od 1. 1 .2023</t>
  </si>
  <si>
    <t>Izračun sredstev za nabavo testerjev  - od 1. 1. 2023</t>
  </si>
  <si>
    <t xml:space="preserve">  Priloga 17_1</t>
  </si>
  <si>
    <t xml:space="preserve">  Priloga 17_2</t>
  </si>
  <si>
    <t>Priloga 17_3</t>
  </si>
  <si>
    <t>Priloga 17_4</t>
  </si>
  <si>
    <t xml:space="preserve">  Priloga 17_5</t>
  </si>
  <si>
    <t>Priloga 17_6</t>
  </si>
  <si>
    <t>Priloga 17_7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</si>
</sst>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#,##0.0"/>
    <numFmt numFmtId="165" formatCode="0.0"/>
    <numFmt numFmtId="166" formatCode="_-* #,##0.00\ _S_I_T_-;\-* #,##0.00\ _S_I_T_-;_-* &quot;-&quot;??\ _S_I_T_-;_-@_-"/>
    <numFmt numFmtId="167" formatCode="#,##0.0000"/>
    <numFmt numFmtId="168" formatCode="#,##0\ [$EUR]"/>
    <numFmt numFmtId="169" formatCode="#,##0.00\ [$EUR];[Red]#,##0.00\ [$EUR]"/>
    <numFmt numFmtId="170" formatCode="0.000"/>
  </numFmts>
  <fonts count="6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rgb="FFC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9" tint="-0.249977111117893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theme="4" tint="-0.499984740745262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7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.5"/>
      <name val="Arial"/>
      <family val="2"/>
      <charset val="238"/>
    </font>
    <font>
      <b/>
      <sz val="18"/>
      <color rgb="FFC00000"/>
      <name val="Arial Narrow"/>
      <family val="2"/>
      <charset val="238"/>
    </font>
    <font>
      <b/>
      <sz val="16"/>
      <color rgb="FFC00000"/>
      <name val="Arial Narrow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9"/>
      <color rgb="FF0070C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theme="1" tint="4.9989318521683403E-2"/>
      <name val="Arial"/>
      <family val="2"/>
      <charset val="238"/>
    </font>
    <font>
      <b/>
      <sz val="9"/>
      <color rgb="FFD82EC4"/>
      <name val="Arial"/>
      <family val="2"/>
      <charset val="238"/>
    </font>
    <font>
      <sz val="9"/>
      <name val="Arial CE"/>
      <charset val="238"/>
    </font>
    <font>
      <b/>
      <sz val="9"/>
      <color rgb="FFC0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color theme="1"/>
      <name val="Arial CE"/>
      <charset val="238"/>
    </font>
    <font>
      <sz val="11"/>
      <color theme="1"/>
      <name val="Arial CE"/>
      <charset val="238"/>
    </font>
    <font>
      <b/>
      <sz val="8"/>
      <color theme="1"/>
      <name val="Arial CE"/>
      <family val="2"/>
      <charset val="238"/>
    </font>
    <font>
      <sz val="11"/>
      <color theme="1"/>
      <name val="Arial CE"/>
      <family val="2"/>
      <charset val="238"/>
    </font>
    <font>
      <b/>
      <sz val="8"/>
      <color theme="1"/>
      <name val="Arial Narrow"/>
      <family val="2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6"/>
      <color rgb="FFC00000"/>
      <name val="Arial"/>
      <family val="2"/>
      <charset val="238"/>
    </font>
    <font>
      <b/>
      <sz val="12"/>
      <color rgb="FFC00000"/>
      <name val="Arial"/>
      <family val="2"/>
      <charset val="238"/>
    </font>
    <font>
      <sz val="11"/>
      <color rgb="FFC00000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6"/>
      <name val="Arial"/>
      <family val="2"/>
      <charset val="238"/>
    </font>
    <font>
      <sz val="8"/>
      <name val="Arial CE"/>
      <charset val="238"/>
    </font>
    <font>
      <b/>
      <sz val="14"/>
      <name val="Arial Narrow"/>
      <family val="2"/>
      <charset val="238"/>
    </font>
    <font>
      <b/>
      <sz val="11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5FFC5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9" fontId="7" fillId="0" borderId="0" applyFont="0" applyFill="0" applyBorder="0" applyAlignment="0" applyProtection="0"/>
    <xf numFmtId="0" fontId="6" fillId="2" borderId="1" applyNumberFormat="0" applyAlignment="0" applyProtection="0"/>
    <xf numFmtId="0" fontId="7" fillId="0" borderId="0"/>
    <xf numFmtId="0" fontId="14" fillId="0" borderId="0" applyNumberFormat="0" applyFont="0" applyFill="0" applyBorder="0" applyAlignment="0" applyProtection="0"/>
    <xf numFmtId="0" fontId="15" fillId="0" borderId="0"/>
    <xf numFmtId="0" fontId="5" fillId="0" borderId="0"/>
    <xf numFmtId="0" fontId="7" fillId="0" borderId="0"/>
    <xf numFmtId="0" fontId="5" fillId="0" borderId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</cellStyleXfs>
  <cellXfs count="269">
    <xf numFmtId="0" fontId="0" fillId="0" borderId="0" xfId="0"/>
    <xf numFmtId="0" fontId="10" fillId="3" borderId="3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2" fillId="0" borderId="0" xfId="0" applyFont="1"/>
    <xf numFmtId="0" fontId="17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11" fillId="3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textRotation="90" wrapText="1"/>
    </xf>
    <xf numFmtId="0" fontId="11" fillId="0" borderId="3" xfId="1" applyNumberFormat="1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7" xfId="1" applyNumberFormat="1" applyFont="1" applyBorder="1" applyAlignment="1">
      <alignment horizontal="center" vertical="center" wrapText="1"/>
    </xf>
    <xf numFmtId="0" fontId="13" fillId="4" borderId="13" xfId="2" applyFont="1" applyFill="1" applyBorder="1" applyAlignment="1">
      <alignment horizontal="left" vertical="center" wrapText="1"/>
    </xf>
    <xf numFmtId="0" fontId="13" fillId="4" borderId="8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11" fillId="3" borderId="4" xfId="3" applyFont="1" applyFill="1" applyBorder="1" applyAlignment="1" applyProtection="1">
      <alignment horizontal="left" vertical="center" wrapText="1"/>
      <protection locked="0"/>
    </xf>
    <xf numFmtId="0" fontId="11" fillId="0" borderId="3" xfId="3" applyFont="1" applyBorder="1" applyAlignment="1">
      <alignment horizontal="center"/>
    </xf>
    <xf numFmtId="164" fontId="11" fillId="0" borderId="3" xfId="3" applyNumberFormat="1" applyFont="1" applyBorder="1" applyAlignment="1" applyProtection="1">
      <alignment horizontal="center"/>
      <protection locked="0"/>
    </xf>
    <xf numFmtId="165" fontId="11" fillId="0" borderId="3" xfId="3" applyNumberFormat="1" applyFont="1" applyBorder="1" applyAlignment="1">
      <alignment horizontal="center"/>
    </xf>
    <xf numFmtId="165" fontId="11" fillId="0" borderId="3" xfId="3" applyNumberFormat="1" applyFont="1" applyBorder="1" applyAlignment="1" applyProtection="1">
      <alignment horizontal="center"/>
      <protection locked="0"/>
    </xf>
    <xf numFmtId="165" fontId="11" fillId="0" borderId="3" xfId="0" applyNumberFormat="1" applyFont="1" applyBorder="1" applyAlignment="1">
      <alignment horizontal="center"/>
    </xf>
    <xf numFmtId="0" fontId="10" fillId="0" borderId="0" xfId="0" applyFont="1"/>
    <xf numFmtId="14" fontId="19" fillId="0" borderId="0" xfId="0" applyNumberFormat="1" applyFont="1"/>
    <xf numFmtId="2" fontId="19" fillId="0" borderId="0" xfId="0" applyNumberFormat="1" applyFont="1"/>
    <xf numFmtId="0" fontId="19" fillId="0" borderId="0" xfId="0" applyFont="1"/>
    <xf numFmtId="2" fontId="20" fillId="0" borderId="0" xfId="0" applyNumberFormat="1" applyFont="1"/>
    <xf numFmtId="0" fontId="14" fillId="0" borderId="0" xfId="0" applyFont="1"/>
    <xf numFmtId="2" fontId="19" fillId="0" borderId="4" xfId="0" applyNumberFormat="1" applyFont="1" applyBorder="1" applyAlignment="1">
      <alignment horizontal="left" indent="6"/>
    </xf>
    <xf numFmtId="2" fontId="19" fillId="0" borderId="11" xfId="0" applyNumberFormat="1" applyFont="1" applyBorder="1" applyAlignment="1">
      <alignment horizontal="left" indent="6"/>
    </xf>
    <xf numFmtId="2" fontId="19" fillId="0" borderId="12" xfId="0" applyNumberFormat="1" applyFont="1" applyBorder="1" applyAlignment="1">
      <alignment horizontal="left" indent="6"/>
    </xf>
    <xf numFmtId="2" fontId="19" fillId="0" borderId="4" xfId="0" applyNumberFormat="1" applyFont="1" applyBorder="1" applyAlignment="1">
      <alignment horizontal="left" indent="7"/>
    </xf>
    <xf numFmtId="0" fontId="19" fillId="0" borderId="11" xfId="0" applyFont="1" applyBorder="1"/>
    <xf numFmtId="2" fontId="19" fillId="0" borderId="12" xfId="0" applyNumberFormat="1" applyFont="1" applyBorder="1"/>
    <xf numFmtId="1" fontId="22" fillId="0" borderId="0" xfId="0" applyNumberFormat="1" applyFont="1"/>
    <xf numFmtId="0" fontId="19" fillId="4" borderId="3" xfId="4" applyNumberFormat="1" applyFont="1" applyFill="1" applyBorder="1" applyAlignment="1">
      <alignment horizontal="left"/>
    </xf>
    <xf numFmtId="4" fontId="19" fillId="4" borderId="3" xfId="4" applyNumberFormat="1" applyFont="1" applyFill="1" applyBorder="1" applyAlignment="1"/>
    <xf numFmtId="3" fontId="19" fillId="4" borderId="3" xfId="4" applyNumberFormat="1" applyFont="1" applyFill="1" applyBorder="1" applyAlignment="1"/>
    <xf numFmtId="0" fontId="14" fillId="0" borderId="3" xfId="4" applyNumberFormat="1" applyFont="1" applyFill="1" applyBorder="1" applyAlignment="1">
      <alignment horizontal="left" indent="1"/>
    </xf>
    <xf numFmtId="4" fontId="14" fillId="0" borderId="3" xfId="4" applyNumberFormat="1" applyFont="1" applyFill="1" applyBorder="1" applyAlignment="1"/>
    <xf numFmtId="3" fontId="14" fillId="0" borderId="3" xfId="4" applyNumberFormat="1" applyFont="1" applyFill="1" applyBorder="1" applyAlignment="1"/>
    <xf numFmtId="2" fontId="14" fillId="0" borderId="0" xfId="0" applyNumberFormat="1" applyFont="1"/>
    <xf numFmtId="0" fontId="23" fillId="0" borderId="0" xfId="0" applyFont="1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0" fontId="2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27" fillId="0" borderId="0" xfId="0" applyFont="1" applyProtection="1">
      <protection locked="0"/>
    </xf>
    <xf numFmtId="43" fontId="9" fillId="0" borderId="3" xfId="0" applyNumberFormat="1" applyFont="1" applyBorder="1"/>
    <xf numFmtId="4" fontId="12" fillId="0" borderId="0" xfId="0" applyNumberFormat="1" applyFont="1"/>
    <xf numFmtId="4" fontId="12" fillId="0" borderId="0" xfId="1" applyNumberFormat="1" applyFont="1"/>
    <xf numFmtId="4" fontId="12" fillId="0" borderId="3" xfId="0" applyNumberFormat="1" applyFont="1" applyBorder="1"/>
    <xf numFmtId="3" fontId="25" fillId="0" borderId="0" xfId="0" applyNumberFormat="1" applyFont="1"/>
    <xf numFmtId="0" fontId="20" fillId="0" borderId="3" xfId="0" applyFont="1" applyBorder="1" applyAlignment="1" applyProtection="1">
      <alignment horizontal="left" vertical="center" wrapText="1"/>
      <protection locked="0"/>
    </xf>
    <xf numFmtId="0" fontId="31" fillId="0" borderId="3" xfId="0" applyFont="1" applyBorder="1" applyAlignment="1" applyProtection="1">
      <alignment horizontal="left" vertical="center" wrapText="1"/>
      <protection locked="0"/>
    </xf>
    <xf numFmtId="0" fontId="20" fillId="0" borderId="7" xfId="0" applyFont="1" applyBorder="1" applyAlignment="1" applyProtection="1">
      <alignment horizontal="left" vertical="center" wrapText="1"/>
      <protection locked="0"/>
    </xf>
    <xf numFmtId="0" fontId="20" fillId="0" borderId="6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0" fontId="20" fillId="0" borderId="3" xfId="0" applyFont="1" applyBorder="1" applyAlignment="1" applyProtection="1">
      <alignment horizontal="left" vertical="center"/>
      <protection locked="0"/>
    </xf>
    <xf numFmtId="0" fontId="29" fillId="0" borderId="0" xfId="0" applyFont="1" applyAlignment="1">
      <alignment horizontal="right" vertical="top"/>
    </xf>
    <xf numFmtId="0" fontId="21" fillId="0" borderId="3" xfId="0" applyFont="1" applyBorder="1" applyAlignment="1">
      <alignment horizontal="left"/>
    </xf>
    <xf numFmtId="2" fontId="19" fillId="0" borderId="3" xfId="0" applyNumberFormat="1" applyFont="1" applyBorder="1" applyAlignment="1">
      <alignment horizontal="right" wrapText="1"/>
    </xf>
    <xf numFmtId="2" fontId="19" fillId="0" borderId="3" xfId="0" applyNumberFormat="1" applyFont="1" applyBorder="1" applyAlignment="1">
      <alignment horizontal="center" wrapText="1"/>
    </xf>
    <xf numFmtId="1" fontId="22" fillId="0" borderId="3" xfId="0" applyNumberFormat="1" applyFont="1" applyBorder="1" applyAlignment="1">
      <alignment horizontal="center"/>
    </xf>
    <xf numFmtId="3" fontId="13" fillId="4" borderId="8" xfId="2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3" fillId="0" borderId="5" xfId="0" applyFont="1" applyBorder="1" applyProtection="1">
      <protection locked="0"/>
    </xf>
    <xf numFmtId="0" fontId="23" fillId="0" borderId="18" xfId="0" applyFont="1" applyBorder="1" applyAlignment="1" applyProtection="1">
      <alignment horizontal="center"/>
      <protection locked="0"/>
    </xf>
    <xf numFmtId="0" fontId="23" fillId="0" borderId="18" xfId="0" applyFont="1" applyBorder="1" applyProtection="1">
      <protection locked="0"/>
    </xf>
    <xf numFmtId="4" fontId="25" fillId="0" borderId="18" xfId="0" applyNumberFormat="1" applyFont="1" applyBorder="1"/>
    <xf numFmtId="3" fontId="25" fillId="0" borderId="18" xfId="0" applyNumberFormat="1" applyFont="1" applyBorder="1"/>
    <xf numFmtId="0" fontId="24" fillId="0" borderId="18" xfId="0" applyFont="1" applyBorder="1" applyProtection="1">
      <protection locked="0"/>
    </xf>
    <xf numFmtId="0" fontId="17" fillId="0" borderId="18" xfId="0" applyFont="1" applyBorder="1" applyProtection="1">
      <protection locked="0"/>
    </xf>
    <xf numFmtId="0" fontId="26" fillId="0" borderId="16" xfId="0" applyFont="1" applyBorder="1" applyProtection="1">
      <protection locked="0"/>
    </xf>
    <xf numFmtId="0" fontId="23" fillId="0" borderId="17" xfId="0" applyFont="1" applyBorder="1" applyProtection="1">
      <protection locked="0"/>
    </xf>
    <xf numFmtId="0" fontId="31" fillId="0" borderId="7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2" fontId="20" fillId="0" borderId="15" xfId="0" applyNumberFormat="1" applyFont="1" applyBorder="1" applyAlignment="1" applyProtection="1">
      <alignment horizontal="right" vertical="center" wrapText="1"/>
      <protection locked="0"/>
    </xf>
    <xf numFmtId="2" fontId="20" fillId="0" borderId="5" xfId="0" applyNumberFormat="1" applyFont="1" applyBorder="1" applyAlignment="1" applyProtection="1">
      <alignment horizontal="right" vertical="center" wrapText="1"/>
      <protection locked="0"/>
    </xf>
    <xf numFmtId="2" fontId="20" fillId="0" borderId="7" xfId="0" applyNumberFormat="1" applyFont="1" applyBorder="1" applyAlignment="1" applyProtection="1">
      <alignment horizontal="right" vertical="center" wrapText="1"/>
      <protection locked="0"/>
    </xf>
    <xf numFmtId="0" fontId="31" fillId="0" borderId="14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2" fontId="20" fillId="0" borderId="17" xfId="0" applyNumberFormat="1" applyFont="1" applyBorder="1" applyAlignment="1" applyProtection="1">
      <alignment horizontal="center" vertical="center" wrapText="1"/>
      <protection locked="0"/>
    </xf>
    <xf numFmtId="2" fontId="20" fillId="0" borderId="14" xfId="0" applyNumberFormat="1" applyFont="1" applyBorder="1" applyAlignment="1" applyProtection="1">
      <alignment horizontal="center" vertical="center" wrapText="1"/>
      <protection locked="0"/>
    </xf>
    <xf numFmtId="2" fontId="20" fillId="0" borderId="16" xfId="0" applyNumberFormat="1" applyFont="1" applyBorder="1" applyAlignment="1" applyProtection="1">
      <alignment horizontal="right" vertical="center" wrapText="1"/>
      <protection locked="0"/>
    </xf>
    <xf numFmtId="2" fontId="20" fillId="0" borderId="17" xfId="0" applyNumberFormat="1" applyFont="1" applyBorder="1" applyAlignment="1" applyProtection="1">
      <alignment horizontal="right" vertical="center" wrapText="1"/>
      <protection locked="0"/>
    </xf>
    <xf numFmtId="2" fontId="20" fillId="0" borderId="14" xfId="0" applyNumberFormat="1" applyFont="1" applyBorder="1" applyAlignment="1" applyProtection="1">
      <alignment horizontal="right" vertical="center" wrapText="1"/>
      <protection locked="0"/>
    </xf>
    <xf numFmtId="0" fontId="31" fillId="0" borderId="3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2" fontId="20" fillId="0" borderId="4" xfId="0" applyNumberFormat="1" applyFont="1" applyBorder="1" applyAlignment="1" applyProtection="1">
      <alignment horizontal="center" vertical="center" wrapText="1"/>
      <protection locked="0"/>
    </xf>
    <xf numFmtId="2" fontId="20" fillId="0" borderId="3" xfId="0" applyNumberFormat="1" applyFont="1" applyBorder="1" applyAlignment="1" applyProtection="1">
      <alignment horizontal="center" vertical="center" wrapText="1"/>
      <protection locked="0"/>
    </xf>
    <xf numFmtId="2" fontId="20" fillId="0" borderId="12" xfId="0" applyNumberFormat="1" applyFont="1" applyBorder="1" applyAlignment="1" applyProtection="1">
      <alignment horizontal="right" vertical="center" wrapText="1"/>
      <protection locked="0"/>
    </xf>
    <xf numFmtId="2" fontId="20" fillId="0" borderId="4" xfId="0" applyNumberFormat="1" applyFont="1" applyBorder="1" applyAlignment="1" applyProtection="1">
      <alignment horizontal="right" vertical="center" wrapText="1"/>
      <protection locked="0"/>
    </xf>
    <xf numFmtId="2" fontId="20" fillId="0" borderId="3" xfId="0" applyNumberFormat="1" applyFont="1" applyBorder="1" applyAlignment="1" applyProtection="1">
      <alignment horizontal="right" vertical="center" wrapText="1"/>
      <protection locked="0"/>
    </xf>
    <xf numFmtId="2" fontId="20" fillId="0" borderId="5" xfId="0" applyNumberFormat="1" applyFont="1" applyBorder="1" applyAlignment="1" applyProtection="1">
      <alignment horizontal="center" vertical="center" wrapText="1"/>
      <protection locked="0"/>
    </xf>
    <xf numFmtId="2" fontId="20" fillId="0" borderId="7" xfId="0" applyNumberFormat="1" applyFont="1" applyBorder="1" applyAlignment="1" applyProtection="1">
      <alignment horizontal="center" vertical="center" wrapText="1"/>
      <protection locked="0"/>
    </xf>
    <xf numFmtId="0" fontId="31" fillId="0" borderId="0" xfId="0" applyFont="1" applyProtection="1">
      <protection locked="0"/>
    </xf>
    <xf numFmtId="0" fontId="35" fillId="0" borderId="3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17" xfId="0" applyFont="1" applyBorder="1" applyAlignment="1" applyProtection="1">
      <alignment horizontal="center" vertical="center" wrapText="1"/>
      <protection locked="0"/>
    </xf>
    <xf numFmtId="0" fontId="36" fillId="0" borderId="3" xfId="0" applyFont="1" applyBorder="1" applyAlignment="1" applyProtection="1">
      <alignment horizontal="center" vertical="center" wrapText="1"/>
      <protection locked="0"/>
    </xf>
    <xf numFmtId="0" fontId="37" fillId="0" borderId="3" xfId="0" applyFont="1" applyBorder="1" applyAlignment="1" applyProtection="1">
      <alignment horizontal="center" vertical="center" wrapText="1"/>
      <protection locked="0"/>
    </xf>
    <xf numFmtId="0" fontId="38" fillId="0" borderId="7" xfId="0" applyFont="1" applyBorder="1" applyAlignment="1" applyProtection="1">
      <alignment horizontal="center" vertical="center" wrapText="1"/>
      <protection locked="0"/>
    </xf>
    <xf numFmtId="0" fontId="38" fillId="0" borderId="14" xfId="0" applyFont="1" applyBorder="1" applyAlignment="1" applyProtection="1">
      <alignment horizontal="center" vertical="center" wrapText="1"/>
      <protection locked="0"/>
    </xf>
    <xf numFmtId="0" fontId="31" fillId="0" borderId="6" xfId="0" applyFont="1" applyBorder="1" applyAlignment="1" applyProtection="1">
      <alignment horizontal="center" vertical="center" wrapText="1"/>
      <protection locked="0"/>
    </xf>
    <xf numFmtId="0" fontId="37" fillId="0" borderId="14" xfId="0" applyFont="1" applyBorder="1" applyAlignment="1" applyProtection="1">
      <alignment horizontal="center" vertical="center" wrapText="1"/>
      <protection locked="0"/>
    </xf>
    <xf numFmtId="0" fontId="36" fillId="0" borderId="14" xfId="0" applyFont="1" applyBorder="1" applyAlignment="1" applyProtection="1">
      <alignment horizontal="center" vertical="center" wrapText="1"/>
      <protection locked="0"/>
    </xf>
    <xf numFmtId="2" fontId="20" fillId="0" borderId="12" xfId="0" applyNumberFormat="1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2" fontId="20" fillId="0" borderId="10" xfId="0" applyNumberFormat="1" applyFont="1" applyBorder="1" applyAlignment="1" applyProtection="1">
      <alignment horizontal="right" vertical="center" wrapText="1"/>
      <protection locked="0"/>
    </xf>
    <xf numFmtId="2" fontId="20" fillId="0" borderId="9" xfId="0" applyNumberFormat="1" applyFont="1" applyBorder="1" applyAlignment="1" applyProtection="1">
      <alignment horizontal="right" vertical="center" wrapText="1"/>
      <protection locked="0"/>
    </xf>
    <xf numFmtId="0" fontId="40" fillId="0" borderId="3" xfId="0" applyFont="1" applyBorder="1" applyAlignment="1" applyProtection="1">
      <alignment horizontal="center" vertical="center" wrapText="1"/>
      <protection locked="0"/>
    </xf>
    <xf numFmtId="3" fontId="20" fillId="0" borderId="5" xfId="0" applyNumberFormat="1" applyFont="1" applyBorder="1" applyAlignment="1" applyProtection="1">
      <alignment horizontal="center" vertical="center" wrapText="1"/>
      <protection locked="0"/>
    </xf>
    <xf numFmtId="3" fontId="20" fillId="0" borderId="7" xfId="0" applyNumberFormat="1" applyFont="1" applyBorder="1" applyAlignment="1" applyProtection="1">
      <alignment horizontal="center" vertical="center" wrapText="1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1" fillId="0" borderId="12" xfId="0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2" fontId="20" fillId="0" borderId="11" xfId="0" applyNumberFormat="1" applyFont="1" applyBorder="1" applyAlignment="1" applyProtection="1">
      <alignment horizontal="right" vertical="center" wrapText="1"/>
      <protection locked="0"/>
    </xf>
    <xf numFmtId="0" fontId="20" fillId="0" borderId="3" xfId="0" applyFont="1" applyBorder="1" applyAlignment="1" applyProtection="1">
      <alignment horizontal="center"/>
      <protection locked="0"/>
    </xf>
    <xf numFmtId="2" fontId="20" fillId="0" borderId="3" xfId="0" applyNumberFormat="1" applyFont="1" applyBorder="1" applyAlignment="1" applyProtection="1">
      <alignment horizontal="center"/>
      <protection locked="0"/>
    </xf>
    <xf numFmtId="2" fontId="20" fillId="0" borderId="3" xfId="0" applyNumberFormat="1" applyFont="1" applyBorder="1" applyAlignment="1" applyProtection="1">
      <alignment horizontal="right"/>
      <protection locked="0"/>
    </xf>
    <xf numFmtId="0" fontId="15" fillId="0" borderId="0" xfId="0" applyFont="1" applyAlignment="1">
      <alignment vertical="top" wrapText="1"/>
    </xf>
    <xf numFmtId="0" fontId="14" fillId="0" borderId="0" xfId="0" applyFont="1" applyAlignment="1" applyProtection="1">
      <alignment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14" fillId="0" borderId="0" xfId="0" applyFont="1" applyProtection="1">
      <protection locked="0"/>
    </xf>
    <xf numFmtId="170" fontId="20" fillId="0" borderId="3" xfId="0" applyNumberFormat="1" applyFont="1" applyBorder="1" applyAlignment="1" applyProtection="1">
      <alignment horizontal="center" vertical="center" wrapText="1"/>
      <protection locked="0"/>
    </xf>
    <xf numFmtId="170" fontId="20" fillId="0" borderId="3" xfId="0" applyNumberFormat="1" applyFont="1" applyBorder="1" applyAlignment="1" applyProtection="1">
      <alignment horizontal="center"/>
      <protection locked="0"/>
    </xf>
    <xf numFmtId="0" fontId="42" fillId="0" borderId="0" xfId="13" applyFont="1"/>
    <xf numFmtId="0" fontId="1" fillId="0" borderId="0" xfId="13" applyFont="1"/>
    <xf numFmtId="0" fontId="43" fillId="0" borderId="0" xfId="13" applyFont="1"/>
    <xf numFmtId="0" fontId="44" fillId="0" borderId="0" xfId="13" applyFont="1"/>
    <xf numFmtId="0" fontId="45" fillId="0" borderId="3" xfId="13" applyFont="1" applyBorder="1" applyAlignment="1">
      <alignment horizontal="right"/>
    </xf>
    <xf numFmtId="0" fontId="44" fillId="5" borderId="3" xfId="13" applyFont="1" applyFill="1" applyBorder="1" applyAlignment="1">
      <alignment horizontal="center"/>
    </xf>
    <xf numFmtId="0" fontId="44" fillId="5" borderId="4" xfId="13" applyFont="1" applyFill="1" applyBorder="1"/>
    <xf numFmtId="0" fontId="44" fillId="5" borderId="12" xfId="13" applyFont="1" applyFill="1" applyBorder="1"/>
    <xf numFmtId="3" fontId="44" fillId="5" borderId="3" xfId="13" applyNumberFormat="1" applyFont="1" applyFill="1" applyBorder="1"/>
    <xf numFmtId="0" fontId="44" fillId="0" borderId="3" xfId="13" applyFont="1" applyBorder="1" applyAlignment="1">
      <alignment horizontal="center"/>
    </xf>
    <xf numFmtId="0" fontId="43" fillId="0" borderId="4" xfId="13" applyFont="1" applyBorder="1"/>
    <xf numFmtId="0" fontId="43" fillId="0" borderId="12" xfId="13" applyFont="1" applyBorder="1"/>
    <xf numFmtId="3" fontId="43" fillId="0" borderId="3" xfId="13" applyNumberFormat="1" applyFont="1" applyBorder="1"/>
    <xf numFmtId="0" fontId="42" fillId="0" borderId="3" xfId="13" applyFont="1" applyBorder="1" applyAlignment="1">
      <alignment horizontal="center"/>
    </xf>
    <xf numFmtId="0" fontId="44" fillId="0" borderId="3" xfId="13" applyFont="1" applyBorder="1"/>
    <xf numFmtId="0" fontId="43" fillId="0" borderId="4" xfId="13" applyFont="1" applyBorder="1" applyAlignment="1">
      <alignment wrapText="1"/>
    </xf>
    <xf numFmtId="0" fontId="43" fillId="0" borderId="12" xfId="13" applyFont="1" applyBorder="1" applyAlignment="1">
      <alignment wrapText="1"/>
    </xf>
    <xf numFmtId="0" fontId="44" fillId="5" borderId="3" xfId="13" applyFont="1" applyFill="1" applyBorder="1"/>
    <xf numFmtId="4" fontId="44" fillId="0" borderId="0" xfId="13" applyNumberFormat="1" applyFont="1"/>
    <xf numFmtId="0" fontId="43" fillId="0" borderId="0" xfId="13" applyFont="1" applyAlignment="1">
      <alignment horizontal="right"/>
    </xf>
    <xf numFmtId="3" fontId="43" fillId="0" borderId="0" xfId="13" applyNumberFormat="1" applyFont="1"/>
    <xf numFmtId="167" fontId="43" fillId="0" borderId="0" xfId="13" applyNumberFormat="1" applyFont="1"/>
    <xf numFmtId="4" fontId="43" fillId="0" borderId="0" xfId="13" applyNumberFormat="1" applyFont="1"/>
    <xf numFmtId="0" fontId="46" fillId="0" borderId="0" xfId="13" applyFont="1"/>
    <xf numFmtId="4" fontId="47" fillId="0" borderId="0" xfId="13" applyNumberFormat="1" applyFont="1"/>
    <xf numFmtId="0" fontId="45" fillId="5" borderId="0" xfId="13" applyFont="1" applyFill="1"/>
    <xf numFmtId="4" fontId="45" fillId="5" borderId="0" xfId="13" applyNumberFormat="1" applyFont="1" applyFill="1"/>
    <xf numFmtId="0" fontId="47" fillId="0" borderId="0" xfId="13" applyFont="1"/>
    <xf numFmtId="4" fontId="44" fillId="5" borderId="3" xfId="13" applyNumberFormat="1" applyFont="1" applyFill="1" applyBorder="1"/>
    <xf numFmtId="0" fontId="47" fillId="0" borderId="3" xfId="13" applyFont="1" applyBorder="1" applyAlignment="1">
      <alignment horizontal="center" wrapText="1"/>
    </xf>
    <xf numFmtId="0" fontId="48" fillId="0" borderId="3" xfId="13" applyFont="1" applyBorder="1" applyAlignment="1">
      <alignment horizontal="center" wrapText="1"/>
    </xf>
    <xf numFmtId="16" fontId="44" fillId="6" borderId="3" xfId="13" quotePrefix="1" applyNumberFormat="1" applyFont="1" applyFill="1" applyBorder="1"/>
    <xf numFmtId="0" fontId="44" fillId="6" borderId="3" xfId="13" applyFont="1" applyFill="1" applyBorder="1" applyAlignment="1">
      <alignment wrapText="1"/>
    </xf>
    <xf numFmtId="3" fontId="43" fillId="6" borderId="3" xfId="13" applyNumberFormat="1" applyFont="1" applyFill="1" applyBorder="1"/>
    <xf numFmtId="4" fontId="44" fillId="6" borderId="3" xfId="13" applyNumberFormat="1" applyFont="1" applyFill="1" applyBorder="1" applyAlignment="1">
      <alignment wrapText="1"/>
    </xf>
    <xf numFmtId="0" fontId="47" fillId="0" borderId="3" xfId="13" applyFont="1" applyBorder="1"/>
    <xf numFmtId="3" fontId="47" fillId="0" borderId="3" xfId="13" applyNumberFormat="1" applyFont="1" applyBorder="1"/>
    <xf numFmtId="167" fontId="47" fillId="0" borderId="3" xfId="13" applyNumberFormat="1" applyFont="1" applyBorder="1"/>
    <xf numFmtId="4" fontId="47" fillId="0" borderId="3" xfId="13" applyNumberFormat="1" applyFont="1" applyBorder="1"/>
    <xf numFmtId="0" fontId="44" fillId="0" borderId="3" xfId="13" applyFont="1" applyBorder="1" applyAlignment="1">
      <alignment wrapText="1"/>
    </xf>
    <xf numFmtId="16" fontId="44" fillId="0" borderId="3" xfId="13" quotePrefix="1" applyNumberFormat="1" applyFont="1" applyBorder="1"/>
    <xf numFmtId="0" fontId="46" fillId="0" borderId="3" xfId="13" applyFont="1" applyBorder="1" applyAlignment="1">
      <alignment wrapText="1"/>
    </xf>
    <xf numFmtId="0" fontId="46" fillId="0" borderId="3" xfId="13" applyFont="1" applyBorder="1"/>
    <xf numFmtId="168" fontId="42" fillId="0" borderId="0" xfId="13" applyNumberFormat="1" applyFont="1"/>
    <xf numFmtId="0" fontId="45" fillId="0" borderId="0" xfId="13" applyFont="1"/>
    <xf numFmtId="4" fontId="46" fillId="0" borderId="3" xfId="13" applyNumberFormat="1" applyFont="1" applyBorder="1"/>
    <xf numFmtId="4" fontId="44" fillId="6" borderId="3" xfId="13" applyNumberFormat="1" applyFont="1" applyFill="1" applyBorder="1"/>
    <xf numFmtId="167" fontId="49" fillId="0" borderId="3" xfId="13" applyNumberFormat="1" applyFont="1" applyBorder="1"/>
    <xf numFmtId="0" fontId="49" fillId="0" borderId="3" xfId="13" applyFont="1" applyBorder="1"/>
    <xf numFmtId="0" fontId="47" fillId="0" borderId="3" xfId="13" applyFont="1" applyBorder="1" applyAlignment="1">
      <alignment vertical="top"/>
    </xf>
    <xf numFmtId="1" fontId="43" fillId="0" borderId="0" xfId="13" applyNumberFormat="1" applyFont="1"/>
    <xf numFmtId="169" fontId="43" fillId="0" borderId="0" xfId="13" applyNumberFormat="1" applyFont="1"/>
    <xf numFmtId="0" fontId="43" fillId="0" borderId="0" xfId="13" applyFont="1" applyAlignment="1">
      <alignment wrapText="1"/>
    </xf>
    <xf numFmtId="0" fontId="44" fillId="7" borderId="3" xfId="13" applyFont="1" applyFill="1" applyBorder="1"/>
    <xf numFmtId="0" fontId="44" fillId="7" borderId="3" xfId="13" applyFont="1" applyFill="1" applyBorder="1" applyAlignment="1">
      <alignment wrapText="1"/>
    </xf>
    <xf numFmtId="1" fontId="50" fillId="7" borderId="3" xfId="13" applyNumberFormat="1" applyFont="1" applyFill="1" applyBorder="1" applyAlignment="1">
      <alignment horizontal="center" wrapText="1"/>
    </xf>
    <xf numFmtId="4" fontId="50" fillId="7" borderId="3" xfId="13" applyNumberFormat="1" applyFont="1" applyFill="1" applyBorder="1" applyAlignment="1">
      <alignment horizontal="center" wrapText="1"/>
    </xf>
    <xf numFmtId="169" fontId="50" fillId="7" borderId="3" xfId="13" applyNumberFormat="1" applyFont="1" applyFill="1" applyBorder="1" applyAlignment="1">
      <alignment horizontal="center" wrapText="1"/>
    </xf>
    <xf numFmtId="0" fontId="43" fillId="0" borderId="3" xfId="13" applyFont="1" applyBorder="1"/>
    <xf numFmtId="0" fontId="43" fillId="0" borderId="3" xfId="13" applyFont="1" applyBorder="1" applyAlignment="1">
      <alignment vertical="center" wrapText="1"/>
    </xf>
    <xf numFmtId="4" fontId="43" fillId="0" borderId="3" xfId="13" applyNumberFormat="1" applyFont="1" applyBorder="1"/>
    <xf numFmtId="1" fontId="43" fillId="0" borderId="3" xfId="13" applyNumberFormat="1" applyFont="1" applyBorder="1"/>
    <xf numFmtId="0" fontId="43" fillId="7" borderId="3" xfId="13" applyFont="1" applyFill="1" applyBorder="1"/>
    <xf numFmtId="1" fontId="44" fillId="7" borderId="3" xfId="13" applyNumberFormat="1" applyFont="1" applyFill="1" applyBorder="1"/>
    <xf numFmtId="167" fontId="43" fillId="7" borderId="3" xfId="13" applyNumberFormat="1" applyFont="1" applyFill="1" applyBorder="1"/>
    <xf numFmtId="4" fontId="44" fillId="7" borderId="3" xfId="13" applyNumberFormat="1" applyFont="1" applyFill="1" applyBorder="1"/>
    <xf numFmtId="0" fontId="44" fillId="7" borderId="0" xfId="13" applyFont="1" applyFill="1" applyBorder="1"/>
    <xf numFmtId="1" fontId="44" fillId="7" borderId="0" xfId="13" applyNumberFormat="1" applyFont="1" applyFill="1" applyBorder="1"/>
    <xf numFmtId="167" fontId="43" fillId="7" borderId="0" xfId="13" applyNumberFormat="1" applyFont="1" applyFill="1" applyBorder="1"/>
    <xf numFmtId="4" fontId="44" fillId="7" borderId="0" xfId="13" applyNumberFormat="1" applyFont="1" applyFill="1" applyBorder="1"/>
    <xf numFmtId="0" fontId="29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9" fillId="0" borderId="0" xfId="0" applyFont="1"/>
    <xf numFmtId="0" fontId="9" fillId="0" borderId="2" xfId="0" applyFont="1" applyBorder="1"/>
    <xf numFmtId="0" fontId="10" fillId="0" borderId="3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textRotation="90" wrapText="1"/>
    </xf>
    <xf numFmtId="0" fontId="9" fillId="4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0" xfId="0"/>
    <xf numFmtId="0" fontId="11" fillId="0" borderId="0" xfId="3" applyFont="1" applyFill="1" applyBorder="1" applyAlignment="1" applyProtection="1">
      <alignment horizontal="left" vertical="center" wrapText="1"/>
      <protection locked="0"/>
    </xf>
    <xf numFmtId="165" fontId="11" fillId="0" borderId="0" xfId="3" applyNumberFormat="1" applyFont="1" applyFill="1" applyBorder="1" applyAlignment="1">
      <alignment horizontal="center"/>
    </xf>
    <xf numFmtId="165" fontId="11" fillId="0" borderId="0" xfId="3" applyNumberFormat="1" applyFont="1" applyFill="1" applyBorder="1" applyAlignment="1" applyProtection="1">
      <alignment horizontal="center"/>
      <protection locked="0"/>
    </xf>
    <xf numFmtId="165" fontId="11" fillId="0" borderId="0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NumberFormat="1" applyFont="1" applyFill="1" applyBorder="1" applyAlignment="1">
      <alignment horizontal="center" vertical="center" wrapText="1"/>
    </xf>
    <xf numFmtId="0" fontId="0" fillId="0" borderId="0" xfId="0" applyFont="1"/>
    <xf numFmtId="0" fontId="51" fillId="0" borderId="0" xfId="13" applyFont="1"/>
    <xf numFmtId="0" fontId="52" fillId="0" borderId="0" xfId="13" applyFont="1"/>
    <xf numFmtId="0" fontId="53" fillId="0" borderId="17" xfId="0" applyFont="1" applyBorder="1" applyProtection="1">
      <protection locked="0"/>
    </xf>
    <xf numFmtId="0" fontId="54" fillId="0" borderId="0" xfId="0" applyFont="1" applyAlignment="1" applyProtection="1">
      <alignment horizontal="center"/>
      <protection locked="0"/>
    </xf>
    <xf numFmtId="0" fontId="54" fillId="0" borderId="0" xfId="0" applyFont="1" applyProtection="1">
      <protection locked="0"/>
    </xf>
    <xf numFmtId="0" fontId="55" fillId="0" borderId="0" xfId="0" applyFont="1" applyProtection="1">
      <protection locked="0"/>
    </xf>
    <xf numFmtId="0" fontId="56" fillId="0" borderId="0" xfId="0" applyFont="1"/>
    <xf numFmtId="0" fontId="57" fillId="0" borderId="17" xfId="0" applyFont="1" applyBorder="1" applyProtection="1">
      <protection locked="0"/>
    </xf>
    <xf numFmtId="0" fontId="30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" fontId="16" fillId="0" borderId="0" xfId="0" applyNumberFormat="1" applyFont="1" applyAlignment="1">
      <alignment horizontal="right"/>
    </xf>
    <xf numFmtId="43" fontId="9" fillId="0" borderId="0" xfId="0" applyNumberFormat="1" applyFont="1"/>
    <xf numFmtId="0" fontId="59" fillId="0" borderId="0" xfId="13" applyFont="1"/>
    <xf numFmtId="0" fontId="60" fillId="0" borderId="0" xfId="13" applyFont="1"/>
    <xf numFmtId="0" fontId="28" fillId="0" borderId="18" xfId="0" applyFont="1" applyBorder="1" applyProtection="1">
      <protection locked="0"/>
    </xf>
    <xf numFmtId="0" fontId="0" fillId="0" borderId="18" xfId="0" applyBorder="1"/>
    <xf numFmtId="0" fontId="28" fillId="0" borderId="0" xfId="0" applyFont="1" applyProtection="1">
      <protection locked="0"/>
    </xf>
    <xf numFmtId="0" fontId="0" fillId="0" borderId="0" xfId="0"/>
    <xf numFmtId="0" fontId="28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20" fillId="4" borderId="7" xfId="0" applyFont="1" applyFill="1" applyBorder="1" applyAlignment="1" applyProtection="1">
      <alignment horizontal="center" vertical="center" wrapText="1"/>
      <protection locked="0"/>
    </xf>
    <xf numFmtId="0" fontId="20" fillId="4" borderId="6" xfId="0" applyFont="1" applyFill="1" applyBorder="1" applyAlignment="1" applyProtection="1">
      <alignment horizontal="center" vertical="center" wrapText="1"/>
      <protection locked="0"/>
    </xf>
    <xf numFmtId="0" fontId="20" fillId="4" borderId="12" xfId="0" applyFont="1" applyFill="1" applyBorder="1" applyAlignment="1" applyProtection="1">
      <alignment horizontal="center" vertical="center" wrapText="1"/>
      <protection locked="0"/>
    </xf>
    <xf numFmtId="0" fontId="20" fillId="4" borderId="4" xfId="0" applyFont="1" applyFill="1" applyBorder="1" applyAlignment="1" applyProtection="1">
      <alignment horizontal="center" vertical="center" wrapText="1"/>
      <protection locked="0"/>
    </xf>
    <xf numFmtId="0" fontId="31" fillId="0" borderId="6" xfId="0" applyFont="1" applyBorder="1" applyAlignment="1">
      <alignment horizontal="center" vertical="center" wrapText="1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39" fillId="0" borderId="6" xfId="0" applyFont="1" applyBorder="1" applyAlignment="1">
      <alignment horizontal="center" vertical="center" wrapText="1"/>
    </xf>
    <xf numFmtId="0" fontId="20" fillId="4" borderId="3" xfId="0" applyFont="1" applyFill="1" applyBorder="1" applyAlignment="1" applyProtection="1">
      <alignment horizontal="center" vertical="center" wrapText="1"/>
      <protection locked="0"/>
    </xf>
    <xf numFmtId="0" fontId="20" fillId="4" borderId="7" xfId="0" applyFont="1" applyFill="1" applyBorder="1" applyAlignment="1" applyProtection="1">
      <alignment horizontal="left" vertical="center" wrapText="1"/>
      <protection locked="0"/>
    </xf>
    <xf numFmtId="0" fontId="20" fillId="4" borderId="14" xfId="0" applyFont="1" applyFill="1" applyBorder="1" applyAlignment="1" applyProtection="1">
      <alignment horizontal="left" vertical="center" wrapText="1"/>
      <protection locked="0"/>
    </xf>
    <xf numFmtId="0" fontId="20" fillId="4" borderId="6" xfId="0" applyFont="1" applyFill="1" applyBorder="1" applyAlignment="1" applyProtection="1">
      <alignment horizontal="left" vertical="center" wrapText="1"/>
      <protection locked="0"/>
    </xf>
    <xf numFmtId="0" fontId="20" fillId="4" borderId="14" xfId="0" applyFont="1" applyFill="1" applyBorder="1" applyAlignment="1" applyProtection="1">
      <alignment horizontal="center" vertical="center" wrapText="1"/>
      <protection locked="0"/>
    </xf>
    <xf numFmtId="0" fontId="31" fillId="0" borderId="6" xfId="0" applyFont="1" applyBorder="1"/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31" fillId="0" borderId="1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</cellXfs>
  <cellStyles count="14">
    <cellStyle name="Navadno" xfId="0" builtinId="0"/>
    <cellStyle name="Navadno 2" xfId="4"/>
    <cellStyle name="Navadno 2 2" xfId="5"/>
    <cellStyle name="Navadno 3" xfId="6"/>
    <cellStyle name="Navadno 3 2" xfId="7"/>
    <cellStyle name="Navadno 4" xfId="8"/>
    <cellStyle name="Navadno 4 2" xfId="11"/>
    <cellStyle name="Navadno 5" xfId="12"/>
    <cellStyle name="Navadno 6" xfId="13"/>
    <cellStyle name="Normal 2" xfId="3"/>
    <cellStyle name="Odstotek" xfId="1" builtinId="5"/>
    <cellStyle name="Računanje" xfId="2" builtinId="22"/>
    <cellStyle name="Vejica 2" xfId="9"/>
    <cellStyle name="Vejica 3" xfId="10"/>
  </cellStyles>
  <dxfs count="0"/>
  <tableStyles count="0" defaultTableStyle="TableStyleMedium2" defaultPivotStyle="PivotStyleLight16"/>
  <colors>
    <mruColors>
      <color rgb="FF0000FF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4"/>
  <sheetViews>
    <sheetView showGridLines="0" tabSelected="1"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Z3" sqref="Z3"/>
    </sheetView>
  </sheetViews>
  <sheetFormatPr defaultRowHeight="12" x14ac:dyDescent="0.2"/>
  <cols>
    <col min="1" max="1" width="22.140625" style="18" customWidth="1"/>
    <col min="2" max="2" width="11.42578125" style="18" customWidth="1"/>
    <col min="3" max="4" width="4.7109375" style="18" customWidth="1"/>
    <col min="5" max="9" width="3.85546875" style="18" customWidth="1"/>
    <col min="10" max="10" width="5.42578125" style="18" bestFit="1" customWidth="1"/>
    <col min="11" max="11" width="5.42578125" style="18" customWidth="1"/>
    <col min="12" max="13" width="5" style="18" customWidth="1"/>
    <col min="14" max="18" width="3.85546875" style="18" customWidth="1"/>
    <col min="19" max="20" width="5.42578125" style="18" bestFit="1" customWidth="1"/>
    <col min="21" max="21" width="4.7109375" style="18" customWidth="1"/>
    <col min="22" max="23" width="5.42578125" style="18" bestFit="1" customWidth="1"/>
    <col min="24" max="24" width="5.42578125" style="18" customWidth="1"/>
    <col min="25" max="26" width="5.42578125" style="18" bestFit="1" customWidth="1"/>
    <col min="27" max="28" width="6.85546875" style="18" customWidth="1"/>
    <col min="29" max="29" width="4.7109375" style="18" customWidth="1"/>
    <col min="30" max="30" width="13.7109375" style="18" customWidth="1"/>
    <col min="31" max="31" width="7.42578125" style="18" customWidth="1"/>
    <col min="32" max="32" width="6.85546875" style="18" customWidth="1"/>
    <col min="33" max="33" width="6.42578125" style="18" customWidth="1"/>
    <col min="34" max="16384" width="9.140625" style="18"/>
  </cols>
  <sheetData>
    <row r="1" spans="1:35" ht="23.25" x14ac:dyDescent="0.35">
      <c r="A1" s="17"/>
      <c r="Z1" s="204"/>
      <c r="AA1" s="204"/>
      <c r="AB1" s="204" t="s">
        <v>402</v>
      </c>
    </row>
    <row r="2" spans="1:35" ht="18.75" x14ac:dyDescent="0.3">
      <c r="A2" s="205" t="s">
        <v>394</v>
      </c>
      <c r="B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V2" s="206"/>
    </row>
    <row r="3" spans="1:35" ht="9.75" customHeight="1" x14ac:dyDescent="0.2">
      <c r="A3" s="17"/>
      <c r="B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V3" s="207"/>
    </row>
    <row r="4" spans="1:35" ht="125.25" customHeight="1" x14ac:dyDescent="0.2">
      <c r="A4" s="1" t="s">
        <v>0</v>
      </c>
      <c r="B4" s="10" t="s">
        <v>64</v>
      </c>
      <c r="C4" s="208" t="s">
        <v>321</v>
      </c>
      <c r="D4" s="208" t="s">
        <v>2</v>
      </c>
      <c r="E4" s="208" t="s">
        <v>3</v>
      </c>
      <c r="F4" s="209" t="s">
        <v>65</v>
      </c>
      <c r="G4" s="209" t="s">
        <v>66</v>
      </c>
      <c r="H4" s="209" t="s">
        <v>67</v>
      </c>
      <c r="I4" s="209" t="s">
        <v>322</v>
      </c>
      <c r="J4" s="209" t="s">
        <v>323</v>
      </c>
      <c r="K4" s="209" t="s">
        <v>68</v>
      </c>
      <c r="L4" s="209" t="s">
        <v>347</v>
      </c>
      <c r="M4" s="209" t="s">
        <v>348</v>
      </c>
      <c r="N4" s="208" t="s">
        <v>325</v>
      </c>
      <c r="O4" s="208" t="s">
        <v>324</v>
      </c>
      <c r="P4" s="208" t="s">
        <v>69</v>
      </c>
      <c r="Q4" s="208" t="s">
        <v>326</v>
      </c>
      <c r="R4" s="208" t="s">
        <v>327</v>
      </c>
      <c r="S4" s="208" t="s">
        <v>328</v>
      </c>
      <c r="T4" s="208" t="s">
        <v>4</v>
      </c>
      <c r="U4" s="208" t="s">
        <v>5</v>
      </c>
      <c r="V4" s="208" t="s">
        <v>6</v>
      </c>
      <c r="W4" s="208" t="s">
        <v>70</v>
      </c>
      <c r="X4" s="208" t="s">
        <v>71</v>
      </c>
      <c r="Y4" s="208" t="s">
        <v>72</v>
      </c>
      <c r="Z4" s="208" t="s">
        <v>344</v>
      </c>
      <c r="AA4" s="208" t="s">
        <v>345</v>
      </c>
      <c r="AB4" s="208" t="s">
        <v>346</v>
      </c>
    </row>
    <row r="5" spans="1:35" x14ac:dyDescent="0.2">
      <c r="A5" s="2" t="s">
        <v>11</v>
      </c>
      <c r="B5" s="3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210"/>
      <c r="T5" s="19"/>
      <c r="U5" s="19"/>
      <c r="V5" s="19"/>
      <c r="W5" s="19"/>
      <c r="X5" s="19"/>
      <c r="Y5" s="19"/>
      <c r="Z5" s="19"/>
      <c r="AA5" s="19"/>
      <c r="AB5" s="19"/>
      <c r="AI5" s="28" t="s">
        <v>21</v>
      </c>
    </row>
    <row r="6" spans="1:35" ht="12" customHeight="1" x14ac:dyDescent="0.2">
      <c r="A6" s="211" t="s">
        <v>73</v>
      </c>
      <c r="B6" s="212" t="s">
        <v>17</v>
      </c>
      <c r="C6" s="213">
        <v>70</v>
      </c>
      <c r="D6" s="213">
        <v>80</v>
      </c>
      <c r="E6" s="213">
        <v>0</v>
      </c>
      <c r="F6" s="213">
        <v>30</v>
      </c>
      <c r="G6" s="213">
        <v>30</v>
      </c>
      <c r="H6" s="213">
        <v>19</v>
      </c>
      <c r="I6" s="213">
        <v>18</v>
      </c>
      <c r="J6" s="213">
        <v>15</v>
      </c>
      <c r="K6" s="213">
        <v>30</v>
      </c>
      <c r="L6" s="213">
        <v>14</v>
      </c>
      <c r="M6" s="213">
        <v>14</v>
      </c>
      <c r="N6" s="213">
        <v>17</v>
      </c>
      <c r="O6" s="213">
        <v>8</v>
      </c>
      <c r="P6" s="213">
        <v>14</v>
      </c>
      <c r="Q6" s="213">
        <v>6</v>
      </c>
      <c r="R6" s="213">
        <v>6</v>
      </c>
      <c r="S6" s="214">
        <v>22</v>
      </c>
      <c r="T6" s="213">
        <v>15</v>
      </c>
      <c r="U6" s="213">
        <v>70</v>
      </c>
      <c r="V6" s="213">
        <v>15</v>
      </c>
      <c r="W6" s="213">
        <v>15</v>
      </c>
      <c r="X6" s="213">
        <v>7</v>
      </c>
      <c r="Y6" s="213">
        <v>0</v>
      </c>
      <c r="Z6" s="213">
        <v>6</v>
      </c>
      <c r="AA6" s="213">
        <v>30</v>
      </c>
      <c r="AB6" s="213">
        <v>30</v>
      </c>
      <c r="AI6" s="18" t="s">
        <v>23</v>
      </c>
    </row>
    <row r="7" spans="1:35" ht="12" customHeight="1" x14ac:dyDescent="0.2">
      <c r="A7" s="4" t="s">
        <v>13</v>
      </c>
      <c r="B7" s="8" t="s">
        <v>12</v>
      </c>
      <c r="C7" s="215">
        <v>5</v>
      </c>
      <c r="D7" s="8">
        <v>4</v>
      </c>
      <c r="E7" s="8">
        <v>5</v>
      </c>
      <c r="F7" s="8">
        <v>0</v>
      </c>
      <c r="G7" s="8">
        <v>0</v>
      </c>
      <c r="H7" s="8">
        <v>0</v>
      </c>
      <c r="I7" s="8">
        <v>3</v>
      </c>
      <c r="J7" s="8">
        <v>2</v>
      </c>
      <c r="K7" s="8">
        <v>0</v>
      </c>
      <c r="L7" s="215">
        <v>1</v>
      </c>
      <c r="M7" s="215">
        <v>1</v>
      </c>
      <c r="N7" s="8">
        <v>1</v>
      </c>
      <c r="O7" s="8">
        <v>0</v>
      </c>
      <c r="P7" s="8">
        <v>1</v>
      </c>
      <c r="Q7" s="8">
        <v>0</v>
      </c>
      <c r="R7" s="8">
        <v>1</v>
      </c>
      <c r="S7" s="11">
        <v>3</v>
      </c>
      <c r="T7" s="8">
        <v>2</v>
      </c>
      <c r="U7" s="215">
        <v>5</v>
      </c>
      <c r="V7" s="8">
        <v>2</v>
      </c>
      <c r="W7" s="215">
        <v>2</v>
      </c>
      <c r="X7" s="215">
        <v>0</v>
      </c>
      <c r="Y7" s="215">
        <v>0</v>
      </c>
      <c r="Z7" s="215">
        <v>2</v>
      </c>
      <c r="AA7" s="215">
        <v>15</v>
      </c>
      <c r="AB7" s="215">
        <v>15</v>
      </c>
    </row>
    <row r="8" spans="1:35" x14ac:dyDescent="0.2">
      <c r="A8" s="4" t="s">
        <v>15</v>
      </c>
      <c r="B8" s="8" t="s">
        <v>14</v>
      </c>
      <c r="C8" s="215">
        <v>9</v>
      </c>
      <c r="D8" s="8">
        <v>8</v>
      </c>
      <c r="E8" s="8">
        <v>8</v>
      </c>
      <c r="F8" s="8">
        <v>0</v>
      </c>
      <c r="G8" s="8">
        <v>0</v>
      </c>
      <c r="H8" s="8">
        <v>0</v>
      </c>
      <c r="I8" s="8">
        <v>6</v>
      </c>
      <c r="J8" s="8">
        <v>4</v>
      </c>
      <c r="K8" s="8">
        <v>0</v>
      </c>
      <c r="L8" s="215">
        <v>2</v>
      </c>
      <c r="M8" s="215">
        <v>2</v>
      </c>
      <c r="N8" s="8">
        <v>3</v>
      </c>
      <c r="O8" s="8">
        <v>0</v>
      </c>
      <c r="P8" s="8">
        <v>3</v>
      </c>
      <c r="Q8" s="8">
        <v>0</v>
      </c>
      <c r="R8" s="8">
        <v>1</v>
      </c>
      <c r="S8" s="11">
        <v>6</v>
      </c>
      <c r="T8" s="8">
        <v>2</v>
      </c>
      <c r="U8" s="215">
        <v>6</v>
      </c>
      <c r="V8" s="8">
        <v>2</v>
      </c>
      <c r="W8" s="215">
        <v>3</v>
      </c>
      <c r="X8" s="215">
        <v>0</v>
      </c>
      <c r="Y8" s="215">
        <v>0</v>
      </c>
      <c r="Z8" s="215">
        <v>2</v>
      </c>
      <c r="AA8" s="215">
        <v>15</v>
      </c>
      <c r="AB8" s="215">
        <v>15</v>
      </c>
    </row>
    <row r="9" spans="1:35" x14ac:dyDescent="0.2">
      <c r="A9" s="4" t="s">
        <v>74</v>
      </c>
      <c r="B9" s="8" t="s">
        <v>14</v>
      </c>
      <c r="C9" s="215">
        <v>22</v>
      </c>
      <c r="D9" s="8">
        <v>25</v>
      </c>
      <c r="E9" s="8">
        <v>0</v>
      </c>
      <c r="F9" s="8">
        <v>10</v>
      </c>
      <c r="G9" s="8">
        <v>10</v>
      </c>
      <c r="H9" s="8">
        <v>6</v>
      </c>
      <c r="I9" s="8">
        <v>6</v>
      </c>
      <c r="J9" s="8">
        <v>4</v>
      </c>
      <c r="K9" s="8">
        <v>10</v>
      </c>
      <c r="L9" s="215">
        <v>4</v>
      </c>
      <c r="M9" s="215">
        <v>4</v>
      </c>
      <c r="N9" s="8">
        <v>5</v>
      </c>
      <c r="O9" s="8">
        <v>3</v>
      </c>
      <c r="P9" s="8">
        <v>4</v>
      </c>
      <c r="Q9" s="8">
        <v>2</v>
      </c>
      <c r="R9" s="8">
        <v>2</v>
      </c>
      <c r="S9" s="11">
        <v>7</v>
      </c>
      <c r="T9" s="8">
        <v>5</v>
      </c>
      <c r="U9" s="215">
        <v>22</v>
      </c>
      <c r="V9" s="8">
        <v>5</v>
      </c>
      <c r="W9" s="215">
        <v>5</v>
      </c>
      <c r="X9" s="215">
        <v>2</v>
      </c>
      <c r="Y9" s="215">
        <v>4</v>
      </c>
      <c r="Z9" s="215">
        <v>2</v>
      </c>
      <c r="AA9" s="215">
        <v>15</v>
      </c>
      <c r="AB9" s="215">
        <v>15</v>
      </c>
    </row>
    <row r="10" spans="1:35" ht="12" customHeight="1" x14ac:dyDescent="0.2">
      <c r="A10" s="4" t="s">
        <v>75</v>
      </c>
      <c r="B10" s="8" t="s">
        <v>14</v>
      </c>
      <c r="C10" s="215">
        <v>22</v>
      </c>
      <c r="D10" s="8">
        <v>25</v>
      </c>
      <c r="E10" s="8">
        <v>0</v>
      </c>
      <c r="F10" s="8">
        <v>10</v>
      </c>
      <c r="G10" s="8">
        <v>10</v>
      </c>
      <c r="H10" s="8">
        <v>6</v>
      </c>
      <c r="I10" s="8">
        <v>6</v>
      </c>
      <c r="J10" s="8">
        <v>4</v>
      </c>
      <c r="K10" s="8">
        <v>10</v>
      </c>
      <c r="L10" s="215">
        <v>4</v>
      </c>
      <c r="M10" s="215">
        <v>4</v>
      </c>
      <c r="N10" s="8">
        <v>5</v>
      </c>
      <c r="O10" s="8">
        <v>3</v>
      </c>
      <c r="P10" s="8">
        <v>4</v>
      </c>
      <c r="Q10" s="8">
        <v>2</v>
      </c>
      <c r="R10" s="8">
        <v>2</v>
      </c>
      <c r="S10" s="11">
        <v>7</v>
      </c>
      <c r="T10" s="8">
        <v>5</v>
      </c>
      <c r="U10" s="215">
        <v>22</v>
      </c>
      <c r="V10" s="8">
        <v>5</v>
      </c>
      <c r="W10" s="215">
        <v>5</v>
      </c>
      <c r="X10" s="215">
        <v>2</v>
      </c>
      <c r="Y10" s="215">
        <v>4</v>
      </c>
      <c r="Z10" s="215">
        <v>2</v>
      </c>
      <c r="AA10" s="215">
        <v>15</v>
      </c>
      <c r="AB10" s="215">
        <v>15</v>
      </c>
    </row>
    <row r="11" spans="1:35" ht="12" customHeight="1" x14ac:dyDescent="0.2">
      <c r="A11" s="4" t="s">
        <v>19</v>
      </c>
      <c r="B11" s="8" t="s">
        <v>16</v>
      </c>
      <c r="C11" s="215">
        <v>14</v>
      </c>
      <c r="D11" s="8">
        <v>13</v>
      </c>
      <c r="E11" s="8">
        <v>13</v>
      </c>
      <c r="F11" s="8">
        <v>0</v>
      </c>
      <c r="G11" s="8">
        <v>0</v>
      </c>
      <c r="H11" s="8">
        <v>0</v>
      </c>
      <c r="I11" s="8">
        <v>9</v>
      </c>
      <c r="J11" s="8">
        <v>7</v>
      </c>
      <c r="K11" s="8">
        <v>0</v>
      </c>
      <c r="L11" s="215">
        <v>3</v>
      </c>
      <c r="M11" s="215">
        <v>3</v>
      </c>
      <c r="N11" s="8">
        <v>4</v>
      </c>
      <c r="O11" s="8">
        <v>0</v>
      </c>
      <c r="P11" s="8">
        <v>4</v>
      </c>
      <c r="Q11" s="8">
        <v>0</v>
      </c>
      <c r="R11" s="8">
        <v>1</v>
      </c>
      <c r="S11" s="11">
        <v>10</v>
      </c>
      <c r="T11" s="8">
        <v>3</v>
      </c>
      <c r="U11" s="215">
        <v>8</v>
      </c>
      <c r="V11" s="8">
        <v>3</v>
      </c>
      <c r="W11" s="215">
        <v>4</v>
      </c>
      <c r="X11" s="215">
        <v>0</v>
      </c>
      <c r="Y11" s="215">
        <v>0</v>
      </c>
      <c r="Z11" s="215">
        <v>4</v>
      </c>
      <c r="AA11" s="215">
        <v>15</v>
      </c>
      <c r="AB11" s="215">
        <v>15</v>
      </c>
      <c r="AD11" s="217"/>
      <c r="AE11" s="217"/>
      <c r="AF11" s="217"/>
      <c r="AG11" s="217"/>
    </row>
    <row r="12" spans="1:35" x14ac:dyDescent="0.2">
      <c r="A12" s="4" t="s">
        <v>76</v>
      </c>
      <c r="B12" s="8" t="s">
        <v>16</v>
      </c>
      <c r="C12" s="215">
        <v>32</v>
      </c>
      <c r="D12" s="8">
        <v>36</v>
      </c>
      <c r="E12" s="8">
        <v>0</v>
      </c>
      <c r="F12" s="8">
        <v>14</v>
      </c>
      <c r="G12" s="8">
        <v>14</v>
      </c>
      <c r="H12" s="8">
        <v>9</v>
      </c>
      <c r="I12" s="8">
        <v>9</v>
      </c>
      <c r="J12" s="8">
        <v>7</v>
      </c>
      <c r="K12" s="8">
        <v>14</v>
      </c>
      <c r="L12" s="215">
        <v>6</v>
      </c>
      <c r="M12" s="215">
        <v>6</v>
      </c>
      <c r="N12" s="8">
        <v>8</v>
      </c>
      <c r="O12" s="8">
        <v>3</v>
      </c>
      <c r="P12" s="8">
        <v>6</v>
      </c>
      <c r="Q12" s="8">
        <v>3</v>
      </c>
      <c r="R12" s="8">
        <v>3</v>
      </c>
      <c r="S12" s="11">
        <v>10</v>
      </c>
      <c r="T12" s="8">
        <v>6</v>
      </c>
      <c r="U12" s="215">
        <v>28</v>
      </c>
      <c r="V12" s="8">
        <v>6</v>
      </c>
      <c r="W12" s="215">
        <v>5</v>
      </c>
      <c r="X12" s="215">
        <v>3</v>
      </c>
      <c r="Y12" s="215">
        <v>4</v>
      </c>
      <c r="Z12" s="215">
        <v>4</v>
      </c>
      <c r="AA12" s="215">
        <v>15</v>
      </c>
      <c r="AB12" s="215">
        <v>15</v>
      </c>
    </row>
    <row r="13" spans="1:35" x14ac:dyDescent="0.2">
      <c r="A13" s="2" t="s">
        <v>20</v>
      </c>
      <c r="B13" s="2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35" x14ac:dyDescent="0.2">
      <c r="A14" s="4" t="s">
        <v>22</v>
      </c>
      <c r="B14" s="8" t="s">
        <v>17</v>
      </c>
      <c r="C14" s="215">
        <v>27</v>
      </c>
      <c r="D14" s="8">
        <v>22</v>
      </c>
      <c r="E14" s="8">
        <v>23</v>
      </c>
      <c r="F14" s="8">
        <v>0</v>
      </c>
      <c r="G14" s="8">
        <v>0</v>
      </c>
      <c r="H14" s="8">
        <v>0</v>
      </c>
      <c r="I14" s="8">
        <v>18</v>
      </c>
      <c r="J14" s="8">
        <v>15</v>
      </c>
      <c r="K14" s="8">
        <v>0</v>
      </c>
      <c r="L14" s="215">
        <v>6</v>
      </c>
      <c r="M14" s="215">
        <v>6</v>
      </c>
      <c r="N14" s="8">
        <v>8</v>
      </c>
      <c r="O14" s="8">
        <v>0</v>
      </c>
      <c r="P14" s="8">
        <v>6</v>
      </c>
      <c r="Q14" s="8">
        <v>0</v>
      </c>
      <c r="R14" s="8">
        <v>2</v>
      </c>
      <c r="S14" s="11">
        <v>15</v>
      </c>
      <c r="T14" s="8">
        <v>5</v>
      </c>
      <c r="U14" s="215">
        <v>14</v>
      </c>
      <c r="V14" s="8">
        <v>6</v>
      </c>
      <c r="W14" s="215">
        <v>7</v>
      </c>
      <c r="X14" s="215">
        <v>0</v>
      </c>
      <c r="Y14" s="215">
        <v>0</v>
      </c>
      <c r="Z14" s="215">
        <v>6</v>
      </c>
      <c r="AA14" s="215">
        <v>30</v>
      </c>
      <c r="AB14" s="215">
        <v>30</v>
      </c>
    </row>
    <row r="15" spans="1:35" x14ac:dyDescent="0.2">
      <c r="A15" s="4" t="s">
        <v>24</v>
      </c>
      <c r="B15" s="8" t="s">
        <v>14</v>
      </c>
      <c r="C15" s="215">
        <v>9</v>
      </c>
      <c r="D15" s="8">
        <v>8</v>
      </c>
      <c r="E15" s="8">
        <v>8</v>
      </c>
      <c r="F15" s="8">
        <v>0</v>
      </c>
      <c r="G15" s="8">
        <v>0</v>
      </c>
      <c r="H15" s="8">
        <v>0</v>
      </c>
      <c r="I15" s="8">
        <v>6</v>
      </c>
      <c r="J15" s="8">
        <v>4</v>
      </c>
      <c r="K15" s="8">
        <v>0</v>
      </c>
      <c r="L15" s="215">
        <v>2</v>
      </c>
      <c r="M15" s="215">
        <v>2</v>
      </c>
      <c r="N15" s="8">
        <v>3</v>
      </c>
      <c r="O15" s="8">
        <v>0</v>
      </c>
      <c r="P15" s="8">
        <v>3</v>
      </c>
      <c r="Q15" s="8">
        <v>0</v>
      </c>
      <c r="R15" s="8">
        <v>1</v>
      </c>
      <c r="S15" s="11">
        <v>6</v>
      </c>
      <c r="T15" s="8">
        <v>2</v>
      </c>
      <c r="U15" s="215">
        <v>6</v>
      </c>
      <c r="V15" s="8">
        <v>2</v>
      </c>
      <c r="W15" s="215">
        <v>3</v>
      </c>
      <c r="X15" s="215">
        <v>0</v>
      </c>
      <c r="Y15" s="215">
        <v>0</v>
      </c>
      <c r="Z15" s="215">
        <v>2</v>
      </c>
      <c r="AA15" s="215">
        <v>15</v>
      </c>
      <c r="AB15" s="215">
        <v>15</v>
      </c>
    </row>
    <row r="16" spans="1:35" x14ac:dyDescent="0.2">
      <c r="A16" s="4" t="s">
        <v>77</v>
      </c>
      <c r="B16" s="8" t="s">
        <v>14</v>
      </c>
      <c r="C16" s="215">
        <v>22</v>
      </c>
      <c r="D16" s="8">
        <v>25</v>
      </c>
      <c r="E16" s="8">
        <v>0</v>
      </c>
      <c r="F16" s="8">
        <v>10</v>
      </c>
      <c r="G16" s="8">
        <v>10</v>
      </c>
      <c r="H16" s="8">
        <v>6</v>
      </c>
      <c r="I16" s="8">
        <v>6</v>
      </c>
      <c r="J16" s="8">
        <v>4</v>
      </c>
      <c r="K16" s="8">
        <v>10</v>
      </c>
      <c r="L16" s="215">
        <v>4</v>
      </c>
      <c r="M16" s="215">
        <v>4</v>
      </c>
      <c r="N16" s="8">
        <v>5</v>
      </c>
      <c r="O16" s="8">
        <v>3</v>
      </c>
      <c r="P16" s="8">
        <v>4</v>
      </c>
      <c r="Q16" s="8">
        <v>2</v>
      </c>
      <c r="R16" s="8">
        <v>2</v>
      </c>
      <c r="S16" s="11">
        <v>7</v>
      </c>
      <c r="T16" s="8">
        <v>5</v>
      </c>
      <c r="U16" s="215">
        <v>22</v>
      </c>
      <c r="V16" s="8">
        <v>5</v>
      </c>
      <c r="W16" s="215">
        <v>5</v>
      </c>
      <c r="X16" s="215">
        <v>2</v>
      </c>
      <c r="Y16" s="215">
        <v>4</v>
      </c>
      <c r="Z16" s="215">
        <v>2</v>
      </c>
      <c r="AA16" s="215">
        <v>15</v>
      </c>
      <c r="AB16" s="215">
        <v>15</v>
      </c>
    </row>
    <row r="17" spans="1:28" x14ac:dyDescent="0.2">
      <c r="A17" s="4" t="s">
        <v>78</v>
      </c>
      <c r="B17" s="8" t="s">
        <v>14</v>
      </c>
      <c r="C17" s="215">
        <v>22</v>
      </c>
      <c r="D17" s="8">
        <v>25</v>
      </c>
      <c r="E17" s="8">
        <v>0</v>
      </c>
      <c r="F17" s="8">
        <v>10</v>
      </c>
      <c r="G17" s="8">
        <v>10</v>
      </c>
      <c r="H17" s="8">
        <v>6</v>
      </c>
      <c r="I17" s="8">
        <v>6</v>
      </c>
      <c r="J17" s="8">
        <v>4</v>
      </c>
      <c r="K17" s="8">
        <v>10</v>
      </c>
      <c r="L17" s="215">
        <v>4</v>
      </c>
      <c r="M17" s="215">
        <v>4</v>
      </c>
      <c r="N17" s="8">
        <v>5</v>
      </c>
      <c r="O17" s="8">
        <v>3</v>
      </c>
      <c r="P17" s="8">
        <v>4</v>
      </c>
      <c r="Q17" s="8">
        <v>2</v>
      </c>
      <c r="R17" s="8">
        <v>2</v>
      </c>
      <c r="S17" s="11">
        <v>7</v>
      </c>
      <c r="T17" s="8">
        <v>5</v>
      </c>
      <c r="U17" s="215">
        <v>22</v>
      </c>
      <c r="V17" s="8">
        <v>5</v>
      </c>
      <c r="W17" s="215">
        <v>5</v>
      </c>
      <c r="X17" s="215">
        <v>2</v>
      </c>
      <c r="Y17" s="215">
        <v>4</v>
      </c>
      <c r="Z17" s="215">
        <v>2</v>
      </c>
      <c r="AA17" s="215">
        <v>15</v>
      </c>
      <c r="AB17" s="215">
        <v>15</v>
      </c>
    </row>
    <row r="18" spans="1:28" x14ac:dyDescent="0.2">
      <c r="A18" s="4" t="s">
        <v>79</v>
      </c>
      <c r="B18" s="8" t="s">
        <v>14</v>
      </c>
      <c r="C18" s="215">
        <v>22</v>
      </c>
      <c r="D18" s="8">
        <v>25</v>
      </c>
      <c r="E18" s="8">
        <v>0</v>
      </c>
      <c r="F18" s="8">
        <v>10</v>
      </c>
      <c r="G18" s="8">
        <v>10</v>
      </c>
      <c r="H18" s="8">
        <v>6</v>
      </c>
      <c r="I18" s="8">
        <v>6</v>
      </c>
      <c r="J18" s="8">
        <v>4</v>
      </c>
      <c r="K18" s="8">
        <v>10</v>
      </c>
      <c r="L18" s="215">
        <v>4</v>
      </c>
      <c r="M18" s="215">
        <v>4</v>
      </c>
      <c r="N18" s="8">
        <v>5</v>
      </c>
      <c r="O18" s="8">
        <v>3</v>
      </c>
      <c r="P18" s="8">
        <v>4</v>
      </c>
      <c r="Q18" s="8">
        <v>2</v>
      </c>
      <c r="R18" s="8">
        <v>2</v>
      </c>
      <c r="S18" s="11">
        <v>7</v>
      </c>
      <c r="T18" s="8">
        <v>5</v>
      </c>
      <c r="U18" s="215">
        <v>22</v>
      </c>
      <c r="V18" s="8">
        <v>5</v>
      </c>
      <c r="W18" s="215">
        <v>5</v>
      </c>
      <c r="X18" s="215">
        <v>2</v>
      </c>
      <c r="Y18" s="215">
        <v>4</v>
      </c>
      <c r="Z18" s="215">
        <v>2</v>
      </c>
      <c r="AA18" s="215">
        <v>15</v>
      </c>
      <c r="AB18" s="215">
        <v>15</v>
      </c>
    </row>
    <row r="19" spans="1:28" x14ac:dyDescent="0.2">
      <c r="A19" s="4" t="s">
        <v>25</v>
      </c>
      <c r="B19" s="8" t="s">
        <v>16</v>
      </c>
      <c r="C19" s="215">
        <v>14</v>
      </c>
      <c r="D19" s="8">
        <v>13</v>
      </c>
      <c r="E19" s="8">
        <v>13</v>
      </c>
      <c r="F19" s="8">
        <v>0</v>
      </c>
      <c r="G19" s="8">
        <v>0</v>
      </c>
      <c r="H19" s="8">
        <v>0</v>
      </c>
      <c r="I19" s="8">
        <v>9</v>
      </c>
      <c r="J19" s="8">
        <v>7</v>
      </c>
      <c r="K19" s="8">
        <v>0</v>
      </c>
      <c r="L19" s="215">
        <v>3</v>
      </c>
      <c r="M19" s="215">
        <v>3</v>
      </c>
      <c r="N19" s="8">
        <v>4</v>
      </c>
      <c r="O19" s="8">
        <v>0</v>
      </c>
      <c r="P19" s="8">
        <v>4</v>
      </c>
      <c r="Q19" s="8">
        <v>0</v>
      </c>
      <c r="R19" s="8">
        <v>1</v>
      </c>
      <c r="S19" s="11">
        <v>10</v>
      </c>
      <c r="T19" s="8">
        <v>3</v>
      </c>
      <c r="U19" s="215">
        <v>8</v>
      </c>
      <c r="V19" s="8">
        <v>3</v>
      </c>
      <c r="W19" s="215">
        <v>4</v>
      </c>
      <c r="X19" s="215">
        <v>0</v>
      </c>
      <c r="Y19" s="215">
        <v>0</v>
      </c>
      <c r="Z19" s="215">
        <v>4</v>
      </c>
      <c r="AA19" s="215">
        <v>15</v>
      </c>
      <c r="AB19" s="215">
        <v>15</v>
      </c>
    </row>
    <row r="20" spans="1:28" x14ac:dyDescent="0.2">
      <c r="A20" s="2" t="s">
        <v>26</v>
      </c>
      <c r="B20" s="20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x14ac:dyDescent="0.2">
      <c r="A21" s="4" t="s">
        <v>80</v>
      </c>
      <c r="B21" s="8" t="s">
        <v>17</v>
      </c>
      <c r="C21" s="215">
        <v>70</v>
      </c>
      <c r="D21" s="8">
        <v>70</v>
      </c>
      <c r="E21" s="8">
        <v>0</v>
      </c>
      <c r="F21" s="8">
        <v>30</v>
      </c>
      <c r="G21" s="8">
        <v>30</v>
      </c>
      <c r="H21" s="8">
        <v>19</v>
      </c>
      <c r="I21" s="8">
        <v>18</v>
      </c>
      <c r="J21" s="8">
        <v>15</v>
      </c>
      <c r="K21" s="8">
        <v>28</v>
      </c>
      <c r="L21" s="215">
        <v>14</v>
      </c>
      <c r="M21" s="215">
        <v>14</v>
      </c>
      <c r="N21" s="8">
        <v>17</v>
      </c>
      <c r="O21" s="8">
        <v>8</v>
      </c>
      <c r="P21" s="8">
        <v>12</v>
      </c>
      <c r="Q21" s="8">
        <v>6</v>
      </c>
      <c r="R21" s="8">
        <v>6</v>
      </c>
      <c r="S21" s="11">
        <v>22</v>
      </c>
      <c r="T21" s="8">
        <v>15</v>
      </c>
      <c r="U21" s="215">
        <v>70</v>
      </c>
      <c r="V21" s="8">
        <v>15</v>
      </c>
      <c r="W21" s="215">
        <v>15</v>
      </c>
      <c r="X21" s="215">
        <v>7</v>
      </c>
      <c r="Y21" s="215">
        <v>4</v>
      </c>
      <c r="Z21" s="215">
        <v>6</v>
      </c>
      <c r="AA21" s="215">
        <v>30</v>
      </c>
      <c r="AB21" s="215">
        <v>30</v>
      </c>
    </row>
    <row r="22" spans="1:28" x14ac:dyDescent="0.2">
      <c r="A22" s="4" t="s">
        <v>27</v>
      </c>
      <c r="B22" s="8" t="s">
        <v>12</v>
      </c>
      <c r="C22" s="215">
        <v>5</v>
      </c>
      <c r="D22" s="8">
        <v>4</v>
      </c>
      <c r="E22" s="8">
        <v>5</v>
      </c>
      <c r="F22" s="8">
        <v>0</v>
      </c>
      <c r="G22" s="8">
        <v>0</v>
      </c>
      <c r="H22" s="8">
        <v>0</v>
      </c>
      <c r="I22" s="8">
        <v>3</v>
      </c>
      <c r="J22" s="8">
        <v>2</v>
      </c>
      <c r="K22" s="8">
        <v>0</v>
      </c>
      <c r="L22" s="215">
        <v>1</v>
      </c>
      <c r="M22" s="215">
        <v>1</v>
      </c>
      <c r="N22" s="8">
        <v>1</v>
      </c>
      <c r="O22" s="8">
        <v>0</v>
      </c>
      <c r="P22" s="8">
        <v>1</v>
      </c>
      <c r="Q22" s="8">
        <v>0</v>
      </c>
      <c r="R22" s="8">
        <v>1</v>
      </c>
      <c r="S22" s="11">
        <v>3</v>
      </c>
      <c r="T22" s="8">
        <v>2</v>
      </c>
      <c r="U22" s="215">
        <v>5</v>
      </c>
      <c r="V22" s="8">
        <v>2</v>
      </c>
      <c r="W22" s="215">
        <v>2</v>
      </c>
      <c r="X22" s="215">
        <v>0</v>
      </c>
      <c r="Y22" s="215">
        <v>0</v>
      </c>
      <c r="Z22" s="215">
        <v>2</v>
      </c>
      <c r="AA22" s="215">
        <v>15</v>
      </c>
      <c r="AB22" s="215">
        <v>15</v>
      </c>
    </row>
    <row r="23" spans="1:28" x14ac:dyDescent="0.2">
      <c r="A23" s="4" t="s">
        <v>28</v>
      </c>
      <c r="B23" s="8" t="s">
        <v>12</v>
      </c>
      <c r="C23" s="215">
        <v>5</v>
      </c>
      <c r="D23" s="8">
        <v>4</v>
      </c>
      <c r="E23" s="8">
        <v>5</v>
      </c>
      <c r="F23" s="8">
        <v>0</v>
      </c>
      <c r="G23" s="8">
        <v>0</v>
      </c>
      <c r="H23" s="8">
        <v>0</v>
      </c>
      <c r="I23" s="8">
        <v>3</v>
      </c>
      <c r="J23" s="8">
        <v>2</v>
      </c>
      <c r="K23" s="8">
        <v>0</v>
      </c>
      <c r="L23" s="215">
        <v>1</v>
      </c>
      <c r="M23" s="215">
        <v>1</v>
      </c>
      <c r="N23" s="8">
        <v>1</v>
      </c>
      <c r="O23" s="8">
        <v>0</v>
      </c>
      <c r="P23" s="8">
        <v>1</v>
      </c>
      <c r="Q23" s="8">
        <v>0</v>
      </c>
      <c r="R23" s="8">
        <v>1</v>
      </c>
      <c r="S23" s="11">
        <v>3</v>
      </c>
      <c r="T23" s="8">
        <v>2</v>
      </c>
      <c r="U23" s="215">
        <v>5</v>
      </c>
      <c r="V23" s="8">
        <v>2</v>
      </c>
      <c r="W23" s="215">
        <v>2</v>
      </c>
      <c r="X23" s="215">
        <v>0</v>
      </c>
      <c r="Y23" s="215">
        <v>0</v>
      </c>
      <c r="Z23" s="215">
        <v>2</v>
      </c>
      <c r="AA23" s="215">
        <v>15</v>
      </c>
      <c r="AB23" s="215">
        <v>15</v>
      </c>
    </row>
    <row r="24" spans="1:28" x14ac:dyDescent="0.2">
      <c r="A24" s="4" t="s">
        <v>29</v>
      </c>
      <c r="B24" s="8" t="s">
        <v>16</v>
      </c>
      <c r="C24" s="215">
        <v>14</v>
      </c>
      <c r="D24" s="8">
        <v>13</v>
      </c>
      <c r="E24" s="8">
        <v>13</v>
      </c>
      <c r="F24" s="8">
        <v>0</v>
      </c>
      <c r="G24" s="8">
        <v>0</v>
      </c>
      <c r="H24" s="8">
        <v>0</v>
      </c>
      <c r="I24" s="8">
        <v>9</v>
      </c>
      <c r="J24" s="8">
        <v>7</v>
      </c>
      <c r="K24" s="8">
        <v>0</v>
      </c>
      <c r="L24" s="215">
        <v>3</v>
      </c>
      <c r="M24" s="215">
        <v>3</v>
      </c>
      <c r="N24" s="8">
        <v>4</v>
      </c>
      <c r="O24" s="8">
        <v>0</v>
      </c>
      <c r="P24" s="8">
        <v>4</v>
      </c>
      <c r="Q24" s="8">
        <v>0</v>
      </c>
      <c r="R24" s="8">
        <v>1</v>
      </c>
      <c r="S24" s="11">
        <v>10</v>
      </c>
      <c r="T24" s="8">
        <v>3</v>
      </c>
      <c r="U24" s="215">
        <v>8</v>
      </c>
      <c r="V24" s="8">
        <v>3</v>
      </c>
      <c r="W24" s="215">
        <v>4</v>
      </c>
      <c r="X24" s="215">
        <v>0</v>
      </c>
      <c r="Y24" s="215">
        <v>0</v>
      </c>
      <c r="Z24" s="215">
        <v>4</v>
      </c>
      <c r="AA24" s="215">
        <v>15</v>
      </c>
      <c r="AB24" s="215">
        <v>15</v>
      </c>
    </row>
    <row r="25" spans="1:28" x14ac:dyDescent="0.2">
      <c r="A25" s="4" t="s">
        <v>30</v>
      </c>
      <c r="B25" s="8" t="s">
        <v>14</v>
      </c>
      <c r="C25" s="215">
        <v>9</v>
      </c>
      <c r="D25" s="8">
        <v>8</v>
      </c>
      <c r="E25" s="8">
        <v>8</v>
      </c>
      <c r="F25" s="8">
        <v>0</v>
      </c>
      <c r="G25" s="8">
        <v>0</v>
      </c>
      <c r="H25" s="8">
        <v>0</v>
      </c>
      <c r="I25" s="8">
        <v>6</v>
      </c>
      <c r="J25" s="8">
        <v>4</v>
      </c>
      <c r="K25" s="8">
        <v>0</v>
      </c>
      <c r="L25" s="215">
        <v>2</v>
      </c>
      <c r="M25" s="215">
        <v>2</v>
      </c>
      <c r="N25" s="8">
        <v>3</v>
      </c>
      <c r="O25" s="8">
        <v>0</v>
      </c>
      <c r="P25" s="8">
        <v>3</v>
      </c>
      <c r="Q25" s="8">
        <v>0</v>
      </c>
      <c r="R25" s="8">
        <v>1</v>
      </c>
      <c r="S25" s="11">
        <v>6</v>
      </c>
      <c r="T25" s="8">
        <v>2</v>
      </c>
      <c r="U25" s="215">
        <v>6</v>
      </c>
      <c r="V25" s="8">
        <v>2</v>
      </c>
      <c r="W25" s="215">
        <v>3</v>
      </c>
      <c r="X25" s="215">
        <v>0</v>
      </c>
      <c r="Y25" s="215">
        <v>0</v>
      </c>
      <c r="Z25" s="215">
        <v>2</v>
      </c>
      <c r="AA25" s="215">
        <v>15</v>
      </c>
      <c r="AB25" s="215">
        <v>15</v>
      </c>
    </row>
    <row r="26" spans="1:28" x14ac:dyDescent="0.2">
      <c r="A26" s="4" t="s">
        <v>31</v>
      </c>
      <c r="B26" s="8" t="s">
        <v>16</v>
      </c>
      <c r="C26" s="215">
        <v>14</v>
      </c>
      <c r="D26" s="8">
        <v>13</v>
      </c>
      <c r="E26" s="8">
        <v>13</v>
      </c>
      <c r="F26" s="8">
        <v>0</v>
      </c>
      <c r="G26" s="8">
        <v>0</v>
      </c>
      <c r="H26" s="8">
        <v>0</v>
      </c>
      <c r="I26" s="8">
        <v>9</v>
      </c>
      <c r="J26" s="8">
        <v>7</v>
      </c>
      <c r="K26" s="8">
        <v>0</v>
      </c>
      <c r="L26" s="215">
        <v>3</v>
      </c>
      <c r="M26" s="215">
        <v>3</v>
      </c>
      <c r="N26" s="8">
        <v>4</v>
      </c>
      <c r="O26" s="8">
        <v>0</v>
      </c>
      <c r="P26" s="8">
        <v>4</v>
      </c>
      <c r="Q26" s="8">
        <v>0</v>
      </c>
      <c r="R26" s="8">
        <v>1</v>
      </c>
      <c r="S26" s="11">
        <v>10</v>
      </c>
      <c r="T26" s="8">
        <v>3</v>
      </c>
      <c r="U26" s="215">
        <v>8</v>
      </c>
      <c r="V26" s="8">
        <v>3</v>
      </c>
      <c r="W26" s="215">
        <v>4</v>
      </c>
      <c r="X26" s="215">
        <v>0</v>
      </c>
      <c r="Y26" s="215">
        <v>0</v>
      </c>
      <c r="Z26" s="215">
        <v>4</v>
      </c>
      <c r="AA26" s="215">
        <v>15</v>
      </c>
      <c r="AB26" s="215">
        <v>15</v>
      </c>
    </row>
    <row r="27" spans="1:28" x14ac:dyDescent="0.2">
      <c r="A27" s="4" t="s">
        <v>32</v>
      </c>
      <c r="B27" s="8" t="s">
        <v>14</v>
      </c>
      <c r="C27" s="215">
        <v>9</v>
      </c>
      <c r="D27" s="8">
        <v>8</v>
      </c>
      <c r="E27" s="8">
        <v>8</v>
      </c>
      <c r="F27" s="8">
        <v>0</v>
      </c>
      <c r="G27" s="8">
        <v>0</v>
      </c>
      <c r="H27" s="8">
        <v>0</v>
      </c>
      <c r="I27" s="8">
        <v>6</v>
      </c>
      <c r="J27" s="8">
        <v>4</v>
      </c>
      <c r="K27" s="8">
        <v>0</v>
      </c>
      <c r="L27" s="215">
        <v>2</v>
      </c>
      <c r="M27" s="215">
        <v>2</v>
      </c>
      <c r="N27" s="8">
        <v>3</v>
      </c>
      <c r="O27" s="8">
        <v>0</v>
      </c>
      <c r="P27" s="8">
        <v>3</v>
      </c>
      <c r="Q27" s="8">
        <v>0</v>
      </c>
      <c r="R27" s="8">
        <v>1</v>
      </c>
      <c r="S27" s="11">
        <v>6</v>
      </c>
      <c r="T27" s="8">
        <v>2</v>
      </c>
      <c r="U27" s="215">
        <v>6</v>
      </c>
      <c r="V27" s="8">
        <v>2</v>
      </c>
      <c r="W27" s="215">
        <v>3</v>
      </c>
      <c r="X27" s="215">
        <v>0</v>
      </c>
      <c r="Y27" s="215">
        <v>0</v>
      </c>
      <c r="Z27" s="215">
        <v>2</v>
      </c>
      <c r="AA27" s="215">
        <v>15</v>
      </c>
      <c r="AB27" s="215">
        <v>15</v>
      </c>
    </row>
    <row r="28" spans="1:28" x14ac:dyDescent="0.2">
      <c r="A28" s="2" t="s">
        <v>33</v>
      </c>
      <c r="B28" s="20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x14ac:dyDescent="0.2">
      <c r="A29" s="4" t="s">
        <v>34</v>
      </c>
      <c r="B29" s="8" t="s">
        <v>16</v>
      </c>
      <c r="C29" s="215">
        <v>14</v>
      </c>
      <c r="D29" s="8">
        <v>13</v>
      </c>
      <c r="E29" s="8">
        <v>13</v>
      </c>
      <c r="F29" s="8">
        <v>0</v>
      </c>
      <c r="G29" s="8">
        <v>0</v>
      </c>
      <c r="H29" s="8">
        <v>0</v>
      </c>
      <c r="I29" s="8">
        <v>9</v>
      </c>
      <c r="J29" s="8">
        <v>7</v>
      </c>
      <c r="K29" s="8">
        <v>0</v>
      </c>
      <c r="L29" s="215">
        <v>3</v>
      </c>
      <c r="M29" s="215">
        <v>3</v>
      </c>
      <c r="N29" s="8">
        <v>4</v>
      </c>
      <c r="O29" s="8">
        <v>0</v>
      </c>
      <c r="P29" s="8">
        <v>4</v>
      </c>
      <c r="Q29" s="8">
        <v>0</v>
      </c>
      <c r="R29" s="8">
        <v>1</v>
      </c>
      <c r="S29" s="11">
        <v>10</v>
      </c>
      <c r="T29" s="8">
        <v>3</v>
      </c>
      <c r="U29" s="215">
        <v>8</v>
      </c>
      <c r="V29" s="8">
        <v>3</v>
      </c>
      <c r="W29" s="215">
        <v>4</v>
      </c>
      <c r="X29" s="215">
        <v>0</v>
      </c>
      <c r="Y29" s="215">
        <v>0</v>
      </c>
      <c r="Z29" s="215">
        <v>4</v>
      </c>
      <c r="AA29" s="215">
        <v>15</v>
      </c>
      <c r="AB29" s="215">
        <v>15</v>
      </c>
    </row>
    <row r="30" spans="1:28" x14ac:dyDescent="0.2">
      <c r="A30" s="4" t="s">
        <v>81</v>
      </c>
      <c r="B30" s="8" t="s">
        <v>14</v>
      </c>
      <c r="C30" s="215">
        <v>22</v>
      </c>
      <c r="D30" s="8">
        <v>25</v>
      </c>
      <c r="E30" s="8">
        <v>0</v>
      </c>
      <c r="F30" s="8">
        <v>10</v>
      </c>
      <c r="G30" s="8">
        <v>10</v>
      </c>
      <c r="H30" s="8">
        <v>6</v>
      </c>
      <c r="I30" s="8">
        <v>6</v>
      </c>
      <c r="J30" s="8">
        <v>4</v>
      </c>
      <c r="K30" s="8">
        <v>10</v>
      </c>
      <c r="L30" s="215">
        <v>4</v>
      </c>
      <c r="M30" s="215">
        <v>4</v>
      </c>
      <c r="N30" s="8">
        <v>5</v>
      </c>
      <c r="O30" s="8">
        <v>3</v>
      </c>
      <c r="P30" s="8">
        <v>4</v>
      </c>
      <c r="Q30" s="8">
        <v>2</v>
      </c>
      <c r="R30" s="8">
        <v>2</v>
      </c>
      <c r="S30" s="11">
        <v>7</v>
      </c>
      <c r="T30" s="8">
        <v>5</v>
      </c>
      <c r="U30" s="215">
        <v>22</v>
      </c>
      <c r="V30" s="8">
        <v>5</v>
      </c>
      <c r="W30" s="215">
        <v>5</v>
      </c>
      <c r="X30" s="215">
        <v>2</v>
      </c>
      <c r="Y30" s="215">
        <v>4</v>
      </c>
      <c r="Z30" s="215">
        <v>2</v>
      </c>
      <c r="AA30" s="215">
        <v>15</v>
      </c>
      <c r="AB30" s="215">
        <v>15</v>
      </c>
    </row>
    <row r="31" spans="1:28" x14ac:dyDescent="0.2">
      <c r="A31" s="4" t="s">
        <v>82</v>
      </c>
      <c r="B31" s="8" t="s">
        <v>14</v>
      </c>
      <c r="C31" s="215">
        <v>22</v>
      </c>
      <c r="D31" s="8">
        <v>25</v>
      </c>
      <c r="E31" s="8">
        <v>0</v>
      </c>
      <c r="F31" s="8">
        <v>10</v>
      </c>
      <c r="G31" s="8">
        <v>10</v>
      </c>
      <c r="H31" s="8">
        <v>6</v>
      </c>
      <c r="I31" s="8">
        <v>6</v>
      </c>
      <c r="J31" s="8">
        <v>4</v>
      </c>
      <c r="K31" s="8">
        <v>10</v>
      </c>
      <c r="L31" s="215">
        <v>4</v>
      </c>
      <c r="M31" s="215">
        <v>4</v>
      </c>
      <c r="N31" s="8">
        <v>5</v>
      </c>
      <c r="O31" s="8">
        <v>3</v>
      </c>
      <c r="P31" s="8">
        <v>4</v>
      </c>
      <c r="Q31" s="8">
        <v>2</v>
      </c>
      <c r="R31" s="8">
        <v>2</v>
      </c>
      <c r="S31" s="11">
        <v>7</v>
      </c>
      <c r="T31" s="8">
        <v>5</v>
      </c>
      <c r="U31" s="215">
        <v>22</v>
      </c>
      <c r="V31" s="8">
        <v>5</v>
      </c>
      <c r="W31" s="215">
        <v>5</v>
      </c>
      <c r="X31" s="215">
        <v>2</v>
      </c>
      <c r="Y31" s="215">
        <v>0</v>
      </c>
      <c r="Z31" s="215">
        <v>2</v>
      </c>
      <c r="AA31" s="215">
        <v>15</v>
      </c>
      <c r="AB31" s="215">
        <v>15</v>
      </c>
    </row>
    <row r="32" spans="1:28" x14ac:dyDescent="0.2">
      <c r="A32" s="2" t="s">
        <v>35</v>
      </c>
      <c r="B32" s="20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x14ac:dyDescent="0.2">
      <c r="A33" s="4" t="s">
        <v>36</v>
      </c>
      <c r="B33" s="8" t="s">
        <v>14</v>
      </c>
      <c r="C33" s="215">
        <v>9</v>
      </c>
      <c r="D33" s="8">
        <v>8</v>
      </c>
      <c r="E33" s="8">
        <v>8</v>
      </c>
      <c r="F33" s="8">
        <v>0</v>
      </c>
      <c r="G33" s="8">
        <v>0</v>
      </c>
      <c r="H33" s="8">
        <v>0</v>
      </c>
      <c r="I33" s="8">
        <v>6</v>
      </c>
      <c r="J33" s="8">
        <v>4</v>
      </c>
      <c r="K33" s="8">
        <v>0</v>
      </c>
      <c r="L33" s="215">
        <v>2</v>
      </c>
      <c r="M33" s="215">
        <v>2</v>
      </c>
      <c r="N33" s="8">
        <v>3</v>
      </c>
      <c r="O33" s="8">
        <v>0</v>
      </c>
      <c r="P33" s="8">
        <v>3</v>
      </c>
      <c r="Q33" s="8">
        <v>0</v>
      </c>
      <c r="R33" s="8">
        <v>1</v>
      </c>
      <c r="S33" s="11">
        <v>6</v>
      </c>
      <c r="T33" s="8">
        <v>2</v>
      </c>
      <c r="U33" s="215">
        <v>6</v>
      </c>
      <c r="V33" s="8">
        <v>2</v>
      </c>
      <c r="W33" s="215">
        <v>3</v>
      </c>
      <c r="X33" s="215">
        <v>0</v>
      </c>
      <c r="Y33" s="215">
        <v>0</v>
      </c>
      <c r="Z33" s="215">
        <v>2</v>
      </c>
      <c r="AA33" s="215">
        <v>15</v>
      </c>
      <c r="AB33" s="215">
        <v>15</v>
      </c>
    </row>
    <row r="34" spans="1:28" x14ac:dyDescent="0.2">
      <c r="A34" s="4" t="s">
        <v>37</v>
      </c>
      <c r="B34" s="8" t="s">
        <v>38</v>
      </c>
      <c r="C34" s="215">
        <v>187</v>
      </c>
      <c r="D34" s="8">
        <v>115</v>
      </c>
      <c r="E34" s="8">
        <v>153</v>
      </c>
      <c r="F34" s="8">
        <v>0</v>
      </c>
      <c r="G34" s="8">
        <v>0</v>
      </c>
      <c r="H34" s="8">
        <v>0</v>
      </c>
      <c r="I34" s="8">
        <v>36</v>
      </c>
      <c r="J34" s="8">
        <v>30</v>
      </c>
      <c r="K34" s="8">
        <v>0</v>
      </c>
      <c r="L34" s="215">
        <v>25</v>
      </c>
      <c r="M34" s="215">
        <v>25</v>
      </c>
      <c r="N34" s="8">
        <v>33</v>
      </c>
      <c r="O34" s="8">
        <v>0</v>
      </c>
      <c r="P34" s="8">
        <v>31</v>
      </c>
      <c r="Q34" s="8">
        <v>0</v>
      </c>
      <c r="R34" s="8">
        <v>8</v>
      </c>
      <c r="S34" s="11">
        <v>43</v>
      </c>
      <c r="T34" s="8">
        <v>8</v>
      </c>
      <c r="U34" s="215">
        <v>42</v>
      </c>
      <c r="V34" s="8">
        <v>10</v>
      </c>
      <c r="W34" s="215">
        <v>14</v>
      </c>
      <c r="X34" s="215">
        <v>0</v>
      </c>
      <c r="Y34" s="215">
        <v>0</v>
      </c>
      <c r="Z34" s="215">
        <v>12</v>
      </c>
      <c r="AA34" s="215">
        <v>30</v>
      </c>
      <c r="AB34" s="215">
        <v>30</v>
      </c>
    </row>
    <row r="35" spans="1:28" x14ac:dyDescent="0.2">
      <c r="A35" s="4" t="s">
        <v>39</v>
      </c>
      <c r="B35" s="8" t="s">
        <v>14</v>
      </c>
      <c r="C35" s="215">
        <v>9</v>
      </c>
      <c r="D35" s="8">
        <v>8</v>
      </c>
      <c r="E35" s="8">
        <v>8</v>
      </c>
      <c r="F35" s="8">
        <v>0</v>
      </c>
      <c r="G35" s="8">
        <v>0</v>
      </c>
      <c r="H35" s="8">
        <v>0</v>
      </c>
      <c r="I35" s="8">
        <v>6</v>
      </c>
      <c r="J35" s="8">
        <v>4</v>
      </c>
      <c r="K35" s="8">
        <v>0</v>
      </c>
      <c r="L35" s="215">
        <v>2</v>
      </c>
      <c r="M35" s="215">
        <v>2</v>
      </c>
      <c r="N35" s="8">
        <v>3</v>
      </c>
      <c r="O35" s="8">
        <v>0</v>
      </c>
      <c r="P35" s="8">
        <v>3</v>
      </c>
      <c r="Q35" s="8">
        <v>0</v>
      </c>
      <c r="R35" s="8">
        <v>1</v>
      </c>
      <c r="S35" s="11">
        <v>6</v>
      </c>
      <c r="T35" s="8">
        <v>2</v>
      </c>
      <c r="U35" s="215">
        <v>6</v>
      </c>
      <c r="V35" s="8">
        <v>2</v>
      </c>
      <c r="W35" s="215">
        <v>3</v>
      </c>
      <c r="X35" s="215">
        <v>0</v>
      </c>
      <c r="Y35" s="215">
        <v>0</v>
      </c>
      <c r="Z35" s="215">
        <v>2</v>
      </c>
      <c r="AA35" s="215">
        <v>15</v>
      </c>
      <c r="AB35" s="215">
        <v>15</v>
      </c>
    </row>
    <row r="36" spans="1:28" x14ac:dyDescent="0.2">
      <c r="A36" s="4" t="s">
        <v>40</v>
      </c>
      <c r="B36" s="8" t="s">
        <v>17</v>
      </c>
      <c r="C36" s="215">
        <v>27</v>
      </c>
      <c r="D36" s="8">
        <v>22</v>
      </c>
      <c r="E36" s="8">
        <v>23</v>
      </c>
      <c r="F36" s="8">
        <v>0</v>
      </c>
      <c r="G36" s="8">
        <v>0</v>
      </c>
      <c r="H36" s="8">
        <v>0</v>
      </c>
      <c r="I36" s="8">
        <v>18</v>
      </c>
      <c r="J36" s="8">
        <v>15</v>
      </c>
      <c r="K36" s="8">
        <v>0</v>
      </c>
      <c r="L36" s="215">
        <v>6</v>
      </c>
      <c r="M36" s="215">
        <v>6</v>
      </c>
      <c r="N36" s="8">
        <v>8</v>
      </c>
      <c r="O36" s="8">
        <v>0</v>
      </c>
      <c r="P36" s="8">
        <v>6</v>
      </c>
      <c r="Q36" s="8">
        <v>0</v>
      </c>
      <c r="R36" s="8">
        <v>2</v>
      </c>
      <c r="S36" s="11">
        <v>15</v>
      </c>
      <c r="T36" s="8">
        <v>5</v>
      </c>
      <c r="U36" s="215">
        <v>14</v>
      </c>
      <c r="V36" s="8">
        <v>6</v>
      </c>
      <c r="W36" s="215">
        <v>7</v>
      </c>
      <c r="X36" s="215">
        <v>0</v>
      </c>
      <c r="Y36" s="215">
        <v>0</v>
      </c>
      <c r="Z36" s="215">
        <v>6</v>
      </c>
      <c r="AA36" s="215">
        <v>30</v>
      </c>
      <c r="AB36" s="215">
        <v>30</v>
      </c>
    </row>
    <row r="37" spans="1:28" x14ac:dyDescent="0.2">
      <c r="A37" s="4" t="s">
        <v>41</v>
      </c>
      <c r="B37" s="8" t="s">
        <v>14</v>
      </c>
      <c r="C37" s="215">
        <v>9</v>
      </c>
      <c r="D37" s="8">
        <v>8</v>
      </c>
      <c r="E37" s="8">
        <v>8</v>
      </c>
      <c r="F37" s="8">
        <v>0</v>
      </c>
      <c r="G37" s="8">
        <v>0</v>
      </c>
      <c r="H37" s="8">
        <v>0</v>
      </c>
      <c r="I37" s="8">
        <v>6</v>
      </c>
      <c r="J37" s="8">
        <v>4</v>
      </c>
      <c r="K37" s="8">
        <v>0</v>
      </c>
      <c r="L37" s="215">
        <v>2</v>
      </c>
      <c r="M37" s="215">
        <v>2</v>
      </c>
      <c r="N37" s="8">
        <v>3</v>
      </c>
      <c r="O37" s="8">
        <v>0</v>
      </c>
      <c r="P37" s="8">
        <v>3</v>
      </c>
      <c r="Q37" s="8">
        <v>0</v>
      </c>
      <c r="R37" s="8">
        <v>1</v>
      </c>
      <c r="S37" s="11">
        <v>6</v>
      </c>
      <c r="T37" s="8">
        <v>2</v>
      </c>
      <c r="U37" s="215">
        <v>6</v>
      </c>
      <c r="V37" s="8">
        <v>2</v>
      </c>
      <c r="W37" s="215">
        <v>3</v>
      </c>
      <c r="X37" s="215">
        <v>0</v>
      </c>
      <c r="Y37" s="215">
        <v>0</v>
      </c>
      <c r="Z37" s="215">
        <v>2</v>
      </c>
      <c r="AA37" s="215">
        <v>15</v>
      </c>
      <c r="AB37" s="215">
        <v>15</v>
      </c>
    </row>
    <row r="38" spans="1:28" x14ac:dyDescent="0.2">
      <c r="A38" s="4" t="s">
        <v>83</v>
      </c>
      <c r="B38" s="8" t="s">
        <v>14</v>
      </c>
      <c r="C38" s="215">
        <v>22</v>
      </c>
      <c r="D38" s="8">
        <v>25</v>
      </c>
      <c r="E38" s="8">
        <v>0</v>
      </c>
      <c r="F38" s="8">
        <v>10</v>
      </c>
      <c r="G38" s="8">
        <v>10</v>
      </c>
      <c r="H38" s="8">
        <v>6</v>
      </c>
      <c r="I38" s="8">
        <v>6</v>
      </c>
      <c r="J38" s="8">
        <v>4</v>
      </c>
      <c r="K38" s="8">
        <v>10</v>
      </c>
      <c r="L38" s="215">
        <v>4</v>
      </c>
      <c r="M38" s="215">
        <v>4</v>
      </c>
      <c r="N38" s="8">
        <v>5</v>
      </c>
      <c r="O38" s="8">
        <v>3</v>
      </c>
      <c r="P38" s="8">
        <v>4</v>
      </c>
      <c r="Q38" s="8">
        <v>2</v>
      </c>
      <c r="R38" s="8">
        <v>2</v>
      </c>
      <c r="S38" s="11">
        <v>7</v>
      </c>
      <c r="T38" s="8">
        <v>5</v>
      </c>
      <c r="U38" s="215">
        <v>22</v>
      </c>
      <c r="V38" s="8">
        <v>5</v>
      </c>
      <c r="W38" s="215">
        <v>5</v>
      </c>
      <c r="X38" s="215">
        <v>2</v>
      </c>
      <c r="Y38" s="215">
        <v>4</v>
      </c>
      <c r="Z38" s="215">
        <v>2</v>
      </c>
      <c r="AA38" s="215">
        <v>15</v>
      </c>
      <c r="AB38" s="215">
        <v>15</v>
      </c>
    </row>
    <row r="39" spans="1:28" x14ac:dyDescent="0.2">
      <c r="A39" s="4" t="s">
        <v>42</v>
      </c>
      <c r="B39" s="8" t="s">
        <v>12</v>
      </c>
      <c r="C39" s="215">
        <v>5</v>
      </c>
      <c r="D39" s="8">
        <v>4</v>
      </c>
      <c r="E39" s="8">
        <v>5</v>
      </c>
      <c r="F39" s="8">
        <v>0</v>
      </c>
      <c r="G39" s="8">
        <v>0</v>
      </c>
      <c r="H39" s="8">
        <v>0</v>
      </c>
      <c r="I39" s="8">
        <v>3</v>
      </c>
      <c r="J39" s="8">
        <v>2</v>
      </c>
      <c r="K39" s="8">
        <v>0</v>
      </c>
      <c r="L39" s="215">
        <v>1</v>
      </c>
      <c r="M39" s="215">
        <v>1</v>
      </c>
      <c r="N39" s="8">
        <v>1</v>
      </c>
      <c r="O39" s="8">
        <v>0</v>
      </c>
      <c r="P39" s="8">
        <v>1</v>
      </c>
      <c r="Q39" s="8">
        <v>0</v>
      </c>
      <c r="R39" s="8">
        <v>1</v>
      </c>
      <c r="S39" s="11">
        <v>3</v>
      </c>
      <c r="T39" s="8">
        <v>2</v>
      </c>
      <c r="U39" s="215">
        <v>5</v>
      </c>
      <c r="V39" s="8">
        <v>2</v>
      </c>
      <c r="W39" s="215">
        <v>2</v>
      </c>
      <c r="X39" s="215">
        <v>0</v>
      </c>
      <c r="Y39" s="215">
        <v>0</v>
      </c>
      <c r="Z39" s="215">
        <v>2</v>
      </c>
      <c r="AA39" s="215">
        <v>15</v>
      </c>
      <c r="AB39" s="215">
        <v>15</v>
      </c>
    </row>
    <row r="40" spans="1:28" x14ac:dyDescent="0.2">
      <c r="A40" s="4" t="s">
        <v>84</v>
      </c>
      <c r="B40" s="8" t="s">
        <v>14</v>
      </c>
      <c r="C40" s="215">
        <v>22</v>
      </c>
      <c r="D40" s="8">
        <v>25</v>
      </c>
      <c r="E40" s="8">
        <v>0</v>
      </c>
      <c r="F40" s="8">
        <v>10</v>
      </c>
      <c r="G40" s="8">
        <v>10</v>
      </c>
      <c r="H40" s="8">
        <v>6</v>
      </c>
      <c r="I40" s="8">
        <v>6</v>
      </c>
      <c r="J40" s="8">
        <v>4</v>
      </c>
      <c r="K40" s="8">
        <v>10</v>
      </c>
      <c r="L40" s="215">
        <v>4</v>
      </c>
      <c r="M40" s="215">
        <v>4</v>
      </c>
      <c r="N40" s="8">
        <v>5</v>
      </c>
      <c r="O40" s="8">
        <v>3</v>
      </c>
      <c r="P40" s="8">
        <v>4</v>
      </c>
      <c r="Q40" s="8">
        <v>2</v>
      </c>
      <c r="R40" s="8">
        <v>2</v>
      </c>
      <c r="S40" s="11">
        <v>7</v>
      </c>
      <c r="T40" s="8">
        <v>5</v>
      </c>
      <c r="U40" s="215">
        <v>22</v>
      </c>
      <c r="V40" s="8">
        <v>5</v>
      </c>
      <c r="W40" s="215">
        <v>5</v>
      </c>
      <c r="X40" s="215">
        <v>2</v>
      </c>
      <c r="Y40" s="215">
        <v>4</v>
      </c>
      <c r="Z40" s="215">
        <v>2</v>
      </c>
      <c r="AA40" s="215">
        <v>15</v>
      </c>
      <c r="AB40" s="215">
        <v>15</v>
      </c>
    </row>
    <row r="41" spans="1:28" x14ac:dyDescent="0.2">
      <c r="A41" s="4" t="s">
        <v>85</v>
      </c>
      <c r="B41" s="8" t="s">
        <v>16</v>
      </c>
      <c r="C41" s="215">
        <v>32</v>
      </c>
      <c r="D41" s="8">
        <v>36</v>
      </c>
      <c r="E41" s="8">
        <v>0</v>
      </c>
      <c r="F41" s="8">
        <v>14</v>
      </c>
      <c r="G41" s="8">
        <v>14</v>
      </c>
      <c r="H41" s="8">
        <v>9</v>
      </c>
      <c r="I41" s="8">
        <v>9</v>
      </c>
      <c r="J41" s="8">
        <v>7</v>
      </c>
      <c r="K41" s="8">
        <v>14</v>
      </c>
      <c r="L41" s="215">
        <v>6</v>
      </c>
      <c r="M41" s="215">
        <v>6</v>
      </c>
      <c r="N41" s="8">
        <v>8</v>
      </c>
      <c r="O41" s="8">
        <v>3</v>
      </c>
      <c r="P41" s="8">
        <v>6</v>
      </c>
      <c r="Q41" s="8">
        <v>3</v>
      </c>
      <c r="R41" s="8">
        <v>3</v>
      </c>
      <c r="S41" s="11">
        <v>10</v>
      </c>
      <c r="T41" s="8">
        <v>6</v>
      </c>
      <c r="U41" s="215">
        <v>28</v>
      </c>
      <c r="V41" s="8">
        <v>6</v>
      </c>
      <c r="W41" s="215">
        <v>5</v>
      </c>
      <c r="X41" s="215">
        <v>3</v>
      </c>
      <c r="Y41" s="215">
        <v>4</v>
      </c>
      <c r="Z41" s="215">
        <v>4</v>
      </c>
      <c r="AA41" s="215">
        <v>15</v>
      </c>
      <c r="AB41" s="215">
        <v>15</v>
      </c>
    </row>
    <row r="42" spans="1:28" x14ac:dyDescent="0.2">
      <c r="A42" s="4" t="s">
        <v>86</v>
      </c>
      <c r="B42" s="8" t="s">
        <v>14</v>
      </c>
      <c r="C42" s="215">
        <v>22</v>
      </c>
      <c r="D42" s="8">
        <v>25</v>
      </c>
      <c r="E42" s="8">
        <v>0</v>
      </c>
      <c r="F42" s="8">
        <v>10</v>
      </c>
      <c r="G42" s="8">
        <v>10</v>
      </c>
      <c r="H42" s="8">
        <v>6</v>
      </c>
      <c r="I42" s="8">
        <v>6</v>
      </c>
      <c r="J42" s="8">
        <v>4</v>
      </c>
      <c r="K42" s="8">
        <v>10</v>
      </c>
      <c r="L42" s="215">
        <v>4</v>
      </c>
      <c r="M42" s="215">
        <v>4</v>
      </c>
      <c r="N42" s="8">
        <v>5</v>
      </c>
      <c r="O42" s="8">
        <v>3</v>
      </c>
      <c r="P42" s="8">
        <v>4</v>
      </c>
      <c r="Q42" s="8">
        <v>2</v>
      </c>
      <c r="R42" s="8">
        <v>2</v>
      </c>
      <c r="S42" s="11">
        <v>7</v>
      </c>
      <c r="T42" s="8">
        <v>5</v>
      </c>
      <c r="U42" s="215">
        <v>22</v>
      </c>
      <c r="V42" s="8">
        <v>5</v>
      </c>
      <c r="W42" s="215">
        <v>5</v>
      </c>
      <c r="X42" s="215">
        <v>2</v>
      </c>
      <c r="Y42" s="215">
        <v>4</v>
      </c>
      <c r="Z42" s="215">
        <v>2</v>
      </c>
      <c r="AA42" s="215">
        <v>15</v>
      </c>
      <c r="AB42" s="215">
        <v>15</v>
      </c>
    </row>
    <row r="43" spans="1:28" x14ac:dyDescent="0.2">
      <c r="A43" s="4" t="s">
        <v>43</v>
      </c>
      <c r="B43" s="8" t="s">
        <v>14</v>
      </c>
      <c r="C43" s="215">
        <v>9</v>
      </c>
      <c r="D43" s="8">
        <v>8</v>
      </c>
      <c r="E43" s="8">
        <v>8</v>
      </c>
      <c r="F43" s="8">
        <v>0</v>
      </c>
      <c r="G43" s="8">
        <v>0</v>
      </c>
      <c r="H43" s="8">
        <v>0</v>
      </c>
      <c r="I43" s="8">
        <v>6</v>
      </c>
      <c r="J43" s="8">
        <v>4</v>
      </c>
      <c r="K43" s="8">
        <v>0</v>
      </c>
      <c r="L43" s="215">
        <v>2</v>
      </c>
      <c r="M43" s="215">
        <v>2</v>
      </c>
      <c r="N43" s="8">
        <v>3</v>
      </c>
      <c r="O43" s="8">
        <v>0</v>
      </c>
      <c r="P43" s="8">
        <v>3</v>
      </c>
      <c r="Q43" s="8">
        <v>0</v>
      </c>
      <c r="R43" s="8">
        <v>1</v>
      </c>
      <c r="S43" s="11">
        <v>6</v>
      </c>
      <c r="T43" s="8">
        <v>2</v>
      </c>
      <c r="U43" s="215">
        <v>6</v>
      </c>
      <c r="V43" s="8">
        <v>2</v>
      </c>
      <c r="W43" s="215">
        <v>3</v>
      </c>
      <c r="X43" s="215">
        <v>0</v>
      </c>
      <c r="Y43" s="215">
        <v>0</v>
      </c>
      <c r="Z43" s="215">
        <v>2</v>
      </c>
      <c r="AA43" s="215">
        <v>15</v>
      </c>
      <c r="AB43" s="215">
        <v>15</v>
      </c>
    </row>
    <row r="44" spans="1:28" x14ac:dyDescent="0.2">
      <c r="A44" s="4" t="s">
        <v>87</v>
      </c>
      <c r="B44" s="8" t="s">
        <v>14</v>
      </c>
      <c r="C44" s="215">
        <v>22</v>
      </c>
      <c r="D44" s="8">
        <v>25</v>
      </c>
      <c r="E44" s="8">
        <v>0</v>
      </c>
      <c r="F44" s="8">
        <v>10</v>
      </c>
      <c r="G44" s="8">
        <v>10</v>
      </c>
      <c r="H44" s="8">
        <v>6</v>
      </c>
      <c r="I44" s="8">
        <v>6</v>
      </c>
      <c r="J44" s="8">
        <v>4</v>
      </c>
      <c r="K44" s="8">
        <v>10</v>
      </c>
      <c r="L44" s="215">
        <v>4</v>
      </c>
      <c r="M44" s="215">
        <v>4</v>
      </c>
      <c r="N44" s="8">
        <v>5</v>
      </c>
      <c r="O44" s="8">
        <v>3</v>
      </c>
      <c r="P44" s="8">
        <v>4</v>
      </c>
      <c r="Q44" s="8">
        <v>2</v>
      </c>
      <c r="R44" s="8">
        <v>2</v>
      </c>
      <c r="S44" s="11">
        <v>7</v>
      </c>
      <c r="T44" s="8">
        <v>5</v>
      </c>
      <c r="U44" s="215">
        <v>22</v>
      </c>
      <c r="V44" s="8">
        <v>5</v>
      </c>
      <c r="W44" s="215">
        <v>5</v>
      </c>
      <c r="X44" s="215">
        <v>2</v>
      </c>
      <c r="Y44" s="215">
        <v>4</v>
      </c>
      <c r="Z44" s="215">
        <v>2</v>
      </c>
      <c r="AA44" s="215">
        <v>15</v>
      </c>
      <c r="AB44" s="215">
        <v>15</v>
      </c>
    </row>
    <row r="45" spans="1:28" x14ac:dyDescent="0.2">
      <c r="A45" s="4" t="s">
        <v>44</v>
      </c>
      <c r="B45" s="8" t="s">
        <v>14</v>
      </c>
      <c r="C45" s="215">
        <v>9</v>
      </c>
      <c r="D45" s="8">
        <v>8</v>
      </c>
      <c r="E45" s="8">
        <v>8</v>
      </c>
      <c r="F45" s="8">
        <v>0</v>
      </c>
      <c r="G45" s="8">
        <v>0</v>
      </c>
      <c r="H45" s="8">
        <v>0</v>
      </c>
      <c r="I45" s="8">
        <v>6</v>
      </c>
      <c r="J45" s="8">
        <v>4</v>
      </c>
      <c r="K45" s="8">
        <v>0</v>
      </c>
      <c r="L45" s="215">
        <v>2</v>
      </c>
      <c r="M45" s="215">
        <v>2</v>
      </c>
      <c r="N45" s="8">
        <v>3</v>
      </c>
      <c r="O45" s="8">
        <v>0</v>
      </c>
      <c r="P45" s="8">
        <v>3</v>
      </c>
      <c r="Q45" s="8">
        <v>0</v>
      </c>
      <c r="R45" s="8">
        <v>1</v>
      </c>
      <c r="S45" s="11">
        <v>6</v>
      </c>
      <c r="T45" s="8">
        <v>2</v>
      </c>
      <c r="U45" s="215">
        <v>6</v>
      </c>
      <c r="V45" s="8">
        <v>2</v>
      </c>
      <c r="W45" s="215">
        <v>3</v>
      </c>
      <c r="X45" s="215">
        <v>0</v>
      </c>
      <c r="Y45" s="215">
        <v>0</v>
      </c>
      <c r="Z45" s="215">
        <v>2</v>
      </c>
      <c r="AA45" s="215">
        <v>15</v>
      </c>
      <c r="AB45" s="215">
        <v>15</v>
      </c>
    </row>
    <row r="46" spans="1:28" x14ac:dyDescent="0.2">
      <c r="A46" s="4" t="s">
        <v>45</v>
      </c>
      <c r="B46" s="8" t="s">
        <v>14</v>
      </c>
      <c r="C46" s="215">
        <v>9</v>
      </c>
      <c r="D46" s="8">
        <v>8</v>
      </c>
      <c r="E46" s="8">
        <v>8</v>
      </c>
      <c r="F46" s="8">
        <v>0</v>
      </c>
      <c r="G46" s="8">
        <v>0</v>
      </c>
      <c r="H46" s="8">
        <v>0</v>
      </c>
      <c r="I46" s="8">
        <v>6</v>
      </c>
      <c r="J46" s="8">
        <v>4</v>
      </c>
      <c r="K46" s="8">
        <v>0</v>
      </c>
      <c r="L46" s="215">
        <v>2</v>
      </c>
      <c r="M46" s="215">
        <v>2</v>
      </c>
      <c r="N46" s="8">
        <v>3</v>
      </c>
      <c r="O46" s="8">
        <v>0</v>
      </c>
      <c r="P46" s="8">
        <v>3</v>
      </c>
      <c r="Q46" s="8">
        <v>0</v>
      </c>
      <c r="R46" s="8">
        <v>1</v>
      </c>
      <c r="S46" s="11">
        <v>6</v>
      </c>
      <c r="T46" s="8">
        <v>2</v>
      </c>
      <c r="U46" s="215">
        <v>6</v>
      </c>
      <c r="V46" s="8">
        <v>2</v>
      </c>
      <c r="W46" s="215">
        <v>3</v>
      </c>
      <c r="X46" s="215">
        <v>0</v>
      </c>
      <c r="Y46" s="215">
        <v>0</v>
      </c>
      <c r="Z46" s="215">
        <v>2</v>
      </c>
      <c r="AA46" s="215">
        <v>15</v>
      </c>
      <c r="AB46" s="215">
        <v>15</v>
      </c>
    </row>
    <row r="47" spans="1:28" x14ac:dyDescent="0.2">
      <c r="A47" s="4" t="s">
        <v>88</v>
      </c>
      <c r="B47" s="8" t="s">
        <v>16</v>
      </c>
      <c r="C47" s="215">
        <v>32</v>
      </c>
      <c r="D47" s="8">
        <v>36</v>
      </c>
      <c r="E47" s="8">
        <v>0</v>
      </c>
      <c r="F47" s="8">
        <v>14</v>
      </c>
      <c r="G47" s="8">
        <v>14</v>
      </c>
      <c r="H47" s="8">
        <v>9</v>
      </c>
      <c r="I47" s="8">
        <v>9</v>
      </c>
      <c r="J47" s="8">
        <v>7</v>
      </c>
      <c r="K47" s="8">
        <v>14</v>
      </c>
      <c r="L47" s="215">
        <v>6</v>
      </c>
      <c r="M47" s="215">
        <v>6</v>
      </c>
      <c r="N47" s="8">
        <v>8</v>
      </c>
      <c r="O47" s="8">
        <v>3</v>
      </c>
      <c r="P47" s="8">
        <v>6</v>
      </c>
      <c r="Q47" s="8">
        <v>3</v>
      </c>
      <c r="R47" s="8">
        <v>3</v>
      </c>
      <c r="S47" s="11">
        <v>10</v>
      </c>
      <c r="T47" s="8">
        <v>7</v>
      </c>
      <c r="U47" s="215">
        <v>32</v>
      </c>
      <c r="V47" s="8">
        <v>7</v>
      </c>
      <c r="W47" s="215">
        <v>7</v>
      </c>
      <c r="X47" s="215">
        <v>3</v>
      </c>
      <c r="Y47" s="215">
        <v>0</v>
      </c>
      <c r="Z47" s="215">
        <v>4</v>
      </c>
      <c r="AA47" s="215">
        <v>15</v>
      </c>
      <c r="AB47" s="215">
        <v>15</v>
      </c>
    </row>
    <row r="48" spans="1:28" x14ac:dyDescent="0.2">
      <c r="A48" s="4" t="s">
        <v>46</v>
      </c>
      <c r="B48" s="8" t="s">
        <v>14</v>
      </c>
      <c r="C48" s="215">
        <v>9</v>
      </c>
      <c r="D48" s="8">
        <v>8</v>
      </c>
      <c r="E48" s="8">
        <v>8</v>
      </c>
      <c r="F48" s="8">
        <v>0</v>
      </c>
      <c r="G48" s="8">
        <v>0</v>
      </c>
      <c r="H48" s="8">
        <v>0</v>
      </c>
      <c r="I48" s="8">
        <v>6</v>
      </c>
      <c r="J48" s="8">
        <v>4</v>
      </c>
      <c r="K48" s="8">
        <v>0</v>
      </c>
      <c r="L48" s="215">
        <v>2</v>
      </c>
      <c r="M48" s="215">
        <v>2</v>
      </c>
      <c r="N48" s="8">
        <v>3</v>
      </c>
      <c r="O48" s="8">
        <v>0</v>
      </c>
      <c r="P48" s="8">
        <v>3</v>
      </c>
      <c r="Q48" s="8">
        <v>0</v>
      </c>
      <c r="R48" s="8">
        <v>1</v>
      </c>
      <c r="S48" s="11">
        <v>6</v>
      </c>
      <c r="T48" s="8">
        <v>2</v>
      </c>
      <c r="U48" s="215">
        <v>6</v>
      </c>
      <c r="V48" s="8">
        <v>2</v>
      </c>
      <c r="W48" s="215">
        <v>3</v>
      </c>
      <c r="X48" s="215">
        <v>0</v>
      </c>
      <c r="Y48" s="215">
        <v>0</v>
      </c>
      <c r="Z48" s="215">
        <v>2</v>
      </c>
      <c r="AA48" s="215">
        <v>15</v>
      </c>
      <c r="AB48" s="215">
        <v>15</v>
      </c>
    </row>
    <row r="49" spans="1:28" x14ac:dyDescent="0.2">
      <c r="A49" s="2" t="s">
        <v>47</v>
      </c>
      <c r="B49" s="20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28" x14ac:dyDescent="0.2">
      <c r="A50" s="4" t="s">
        <v>89</v>
      </c>
      <c r="B50" s="8" t="s">
        <v>48</v>
      </c>
      <c r="C50" s="215">
        <v>142</v>
      </c>
      <c r="D50" s="8">
        <v>125</v>
      </c>
      <c r="E50" s="8">
        <v>0</v>
      </c>
      <c r="F50" s="8">
        <v>46</v>
      </c>
      <c r="G50" s="8">
        <v>46</v>
      </c>
      <c r="H50" s="8">
        <v>34</v>
      </c>
      <c r="I50" s="8">
        <v>25</v>
      </c>
      <c r="J50" s="8">
        <v>20</v>
      </c>
      <c r="K50" s="8">
        <v>34</v>
      </c>
      <c r="L50" s="215">
        <v>21</v>
      </c>
      <c r="M50" s="215">
        <v>21</v>
      </c>
      <c r="N50" s="8">
        <v>22</v>
      </c>
      <c r="O50" s="8">
        <v>10</v>
      </c>
      <c r="P50" s="8">
        <v>19</v>
      </c>
      <c r="Q50" s="8">
        <v>9</v>
      </c>
      <c r="R50" s="8">
        <v>9</v>
      </c>
      <c r="S50" s="11">
        <v>30</v>
      </c>
      <c r="T50" s="8">
        <v>17</v>
      </c>
      <c r="U50" s="215">
        <v>82</v>
      </c>
      <c r="V50" s="8">
        <v>17</v>
      </c>
      <c r="W50" s="215">
        <v>17</v>
      </c>
      <c r="X50" s="215">
        <v>8</v>
      </c>
      <c r="Y50" s="215">
        <v>4</v>
      </c>
      <c r="Z50" s="215">
        <v>7</v>
      </c>
      <c r="AA50" s="215">
        <v>30</v>
      </c>
      <c r="AB50" s="215">
        <v>30</v>
      </c>
    </row>
    <row r="51" spans="1:28" x14ac:dyDescent="0.2">
      <c r="A51" s="4" t="s">
        <v>90</v>
      </c>
      <c r="B51" s="8" t="s">
        <v>14</v>
      </c>
      <c r="C51" s="215">
        <v>22</v>
      </c>
      <c r="D51" s="8">
        <v>25</v>
      </c>
      <c r="E51" s="8">
        <v>0</v>
      </c>
      <c r="F51" s="8">
        <v>10</v>
      </c>
      <c r="G51" s="8">
        <v>10</v>
      </c>
      <c r="H51" s="8">
        <v>6</v>
      </c>
      <c r="I51" s="8">
        <v>6</v>
      </c>
      <c r="J51" s="8">
        <v>4</v>
      </c>
      <c r="K51" s="8">
        <v>10</v>
      </c>
      <c r="L51" s="215">
        <v>4</v>
      </c>
      <c r="M51" s="215">
        <v>4</v>
      </c>
      <c r="N51" s="8">
        <v>5</v>
      </c>
      <c r="O51" s="8">
        <v>3</v>
      </c>
      <c r="P51" s="8">
        <v>4</v>
      </c>
      <c r="Q51" s="8">
        <v>2</v>
      </c>
      <c r="R51" s="8">
        <v>2</v>
      </c>
      <c r="S51" s="11">
        <v>7</v>
      </c>
      <c r="T51" s="8">
        <v>5</v>
      </c>
      <c r="U51" s="215">
        <v>22</v>
      </c>
      <c r="V51" s="8">
        <v>5</v>
      </c>
      <c r="W51" s="215">
        <v>5</v>
      </c>
      <c r="X51" s="215">
        <v>2</v>
      </c>
      <c r="Y51" s="215">
        <v>4</v>
      </c>
      <c r="Z51" s="215">
        <v>2</v>
      </c>
      <c r="AA51" s="215">
        <v>15</v>
      </c>
      <c r="AB51" s="215">
        <v>15</v>
      </c>
    </row>
    <row r="52" spans="1:28" x14ac:dyDescent="0.2">
      <c r="A52" s="4" t="s">
        <v>91</v>
      </c>
      <c r="B52" s="8" t="s">
        <v>14</v>
      </c>
      <c r="C52" s="215">
        <v>22</v>
      </c>
      <c r="D52" s="8">
        <v>25</v>
      </c>
      <c r="E52" s="8">
        <v>0</v>
      </c>
      <c r="F52" s="8">
        <v>10</v>
      </c>
      <c r="G52" s="8">
        <v>10</v>
      </c>
      <c r="H52" s="8">
        <v>6</v>
      </c>
      <c r="I52" s="8">
        <v>6</v>
      </c>
      <c r="J52" s="8">
        <v>4</v>
      </c>
      <c r="K52" s="8">
        <v>10</v>
      </c>
      <c r="L52" s="215">
        <v>4</v>
      </c>
      <c r="M52" s="215">
        <v>4</v>
      </c>
      <c r="N52" s="8">
        <v>5</v>
      </c>
      <c r="O52" s="8">
        <v>3</v>
      </c>
      <c r="P52" s="8">
        <v>4</v>
      </c>
      <c r="Q52" s="8">
        <v>2</v>
      </c>
      <c r="R52" s="8">
        <v>2</v>
      </c>
      <c r="S52" s="11">
        <v>7</v>
      </c>
      <c r="T52" s="8">
        <v>5</v>
      </c>
      <c r="U52" s="215">
        <v>22</v>
      </c>
      <c r="V52" s="8">
        <v>5</v>
      </c>
      <c r="W52" s="215">
        <v>5</v>
      </c>
      <c r="X52" s="215">
        <v>2</v>
      </c>
      <c r="Y52" s="215">
        <v>4</v>
      </c>
      <c r="Z52" s="215">
        <v>2</v>
      </c>
      <c r="AA52" s="215">
        <v>15</v>
      </c>
      <c r="AB52" s="215">
        <v>15</v>
      </c>
    </row>
    <row r="53" spans="1:28" x14ac:dyDescent="0.2">
      <c r="A53" s="4" t="s">
        <v>49</v>
      </c>
      <c r="B53" s="8" t="s">
        <v>17</v>
      </c>
      <c r="C53" s="215">
        <v>27</v>
      </c>
      <c r="D53" s="8">
        <v>22</v>
      </c>
      <c r="E53" s="8">
        <v>23</v>
      </c>
      <c r="F53" s="8">
        <v>0</v>
      </c>
      <c r="G53" s="8">
        <v>0</v>
      </c>
      <c r="H53" s="8">
        <v>0</v>
      </c>
      <c r="I53" s="8">
        <v>18</v>
      </c>
      <c r="J53" s="8">
        <v>15</v>
      </c>
      <c r="K53" s="8">
        <v>0</v>
      </c>
      <c r="L53" s="215">
        <v>6</v>
      </c>
      <c r="M53" s="215">
        <v>6</v>
      </c>
      <c r="N53" s="8">
        <v>8</v>
      </c>
      <c r="O53" s="8">
        <v>0</v>
      </c>
      <c r="P53" s="8">
        <v>6</v>
      </c>
      <c r="Q53" s="8">
        <v>0</v>
      </c>
      <c r="R53" s="8">
        <v>2</v>
      </c>
      <c r="S53" s="11">
        <v>15</v>
      </c>
      <c r="T53" s="8">
        <v>5</v>
      </c>
      <c r="U53" s="215">
        <v>14</v>
      </c>
      <c r="V53" s="8">
        <v>6</v>
      </c>
      <c r="W53" s="215">
        <v>7</v>
      </c>
      <c r="X53" s="215">
        <v>0</v>
      </c>
      <c r="Y53" s="215">
        <v>0</v>
      </c>
      <c r="Z53" s="215">
        <v>6</v>
      </c>
      <c r="AA53" s="215">
        <v>30</v>
      </c>
      <c r="AB53" s="215">
        <v>30</v>
      </c>
    </row>
    <row r="54" spans="1:28" x14ac:dyDescent="0.2">
      <c r="A54" s="4" t="s">
        <v>92</v>
      </c>
      <c r="B54" s="8" t="s">
        <v>16</v>
      </c>
      <c r="C54" s="215">
        <v>32</v>
      </c>
      <c r="D54" s="8">
        <v>36</v>
      </c>
      <c r="E54" s="8">
        <v>0</v>
      </c>
      <c r="F54" s="8">
        <v>14</v>
      </c>
      <c r="G54" s="8">
        <v>14</v>
      </c>
      <c r="H54" s="8">
        <v>9</v>
      </c>
      <c r="I54" s="8">
        <v>9</v>
      </c>
      <c r="J54" s="8">
        <v>7</v>
      </c>
      <c r="K54" s="8">
        <v>14</v>
      </c>
      <c r="L54" s="215">
        <v>6</v>
      </c>
      <c r="M54" s="215">
        <v>6</v>
      </c>
      <c r="N54" s="8">
        <v>8</v>
      </c>
      <c r="O54" s="8">
        <v>3</v>
      </c>
      <c r="P54" s="8">
        <v>6</v>
      </c>
      <c r="Q54" s="8">
        <v>3</v>
      </c>
      <c r="R54" s="8">
        <v>3</v>
      </c>
      <c r="S54" s="11">
        <v>10</v>
      </c>
      <c r="T54" s="8">
        <v>6</v>
      </c>
      <c r="U54" s="215">
        <v>28</v>
      </c>
      <c r="V54" s="8">
        <v>6</v>
      </c>
      <c r="W54" s="215">
        <v>5</v>
      </c>
      <c r="X54" s="215">
        <v>3</v>
      </c>
      <c r="Y54" s="215">
        <v>4</v>
      </c>
      <c r="Z54" s="215">
        <v>4</v>
      </c>
      <c r="AA54" s="215">
        <v>15</v>
      </c>
      <c r="AB54" s="215">
        <v>15</v>
      </c>
    </row>
    <row r="55" spans="1:28" x14ac:dyDescent="0.2">
      <c r="A55" s="2" t="s">
        <v>50</v>
      </c>
      <c r="B55" s="20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1:28" x14ac:dyDescent="0.2">
      <c r="A56" s="4" t="s">
        <v>93</v>
      </c>
      <c r="B56" s="8" t="s">
        <v>17</v>
      </c>
      <c r="C56" s="215">
        <v>70</v>
      </c>
      <c r="D56" s="8">
        <v>70</v>
      </c>
      <c r="E56" s="8">
        <v>0</v>
      </c>
      <c r="F56" s="8">
        <v>30</v>
      </c>
      <c r="G56" s="8">
        <v>30</v>
      </c>
      <c r="H56" s="8">
        <v>19</v>
      </c>
      <c r="I56" s="8">
        <v>18</v>
      </c>
      <c r="J56" s="8">
        <v>15</v>
      </c>
      <c r="K56" s="8">
        <v>28</v>
      </c>
      <c r="L56" s="215">
        <v>14</v>
      </c>
      <c r="M56" s="215">
        <v>14</v>
      </c>
      <c r="N56" s="8">
        <v>17</v>
      </c>
      <c r="O56" s="8">
        <v>8</v>
      </c>
      <c r="P56" s="8">
        <v>12</v>
      </c>
      <c r="Q56" s="8">
        <v>6</v>
      </c>
      <c r="R56" s="8">
        <v>6</v>
      </c>
      <c r="S56" s="11">
        <v>22</v>
      </c>
      <c r="T56" s="8">
        <v>15</v>
      </c>
      <c r="U56" s="215">
        <v>70</v>
      </c>
      <c r="V56" s="8">
        <v>15</v>
      </c>
      <c r="W56" s="215">
        <v>15</v>
      </c>
      <c r="X56" s="215">
        <v>7</v>
      </c>
      <c r="Y56" s="215">
        <v>4</v>
      </c>
      <c r="Z56" s="215">
        <v>6</v>
      </c>
      <c r="AA56" s="215">
        <v>30</v>
      </c>
      <c r="AB56" s="215">
        <v>30</v>
      </c>
    </row>
    <row r="57" spans="1:28" x14ac:dyDescent="0.2">
      <c r="A57" s="4" t="s">
        <v>94</v>
      </c>
      <c r="B57" s="8" t="s">
        <v>14</v>
      </c>
      <c r="C57" s="215">
        <v>22</v>
      </c>
      <c r="D57" s="8">
        <v>25</v>
      </c>
      <c r="E57" s="8">
        <v>0</v>
      </c>
      <c r="F57" s="8">
        <v>10</v>
      </c>
      <c r="G57" s="8">
        <v>10</v>
      </c>
      <c r="H57" s="8">
        <v>6</v>
      </c>
      <c r="I57" s="8">
        <v>6</v>
      </c>
      <c r="J57" s="8">
        <v>4</v>
      </c>
      <c r="K57" s="8">
        <v>10</v>
      </c>
      <c r="L57" s="215">
        <v>4</v>
      </c>
      <c r="M57" s="215">
        <v>4</v>
      </c>
      <c r="N57" s="8">
        <v>5</v>
      </c>
      <c r="O57" s="8">
        <v>3</v>
      </c>
      <c r="P57" s="8">
        <v>4</v>
      </c>
      <c r="Q57" s="8">
        <v>2</v>
      </c>
      <c r="R57" s="8">
        <v>2</v>
      </c>
      <c r="S57" s="11">
        <v>7</v>
      </c>
      <c r="T57" s="8">
        <v>5</v>
      </c>
      <c r="U57" s="215">
        <v>22</v>
      </c>
      <c r="V57" s="8">
        <v>5</v>
      </c>
      <c r="W57" s="215">
        <v>5</v>
      </c>
      <c r="X57" s="215">
        <v>2</v>
      </c>
      <c r="Y57" s="215">
        <v>4</v>
      </c>
      <c r="Z57" s="215">
        <v>2</v>
      </c>
      <c r="AA57" s="215">
        <v>15</v>
      </c>
      <c r="AB57" s="215">
        <v>15</v>
      </c>
    </row>
    <row r="58" spans="1:28" x14ac:dyDescent="0.2">
      <c r="A58" s="4" t="s">
        <v>51</v>
      </c>
      <c r="B58" s="8" t="s">
        <v>14</v>
      </c>
      <c r="C58" s="215">
        <v>9</v>
      </c>
      <c r="D58" s="8">
        <v>8</v>
      </c>
      <c r="E58" s="8">
        <v>8</v>
      </c>
      <c r="F58" s="8">
        <v>0</v>
      </c>
      <c r="G58" s="8">
        <v>0</v>
      </c>
      <c r="H58" s="8">
        <v>0</v>
      </c>
      <c r="I58" s="8">
        <v>6</v>
      </c>
      <c r="J58" s="8">
        <v>4</v>
      </c>
      <c r="K58" s="8">
        <v>0</v>
      </c>
      <c r="L58" s="215">
        <v>2</v>
      </c>
      <c r="M58" s="215">
        <v>2</v>
      </c>
      <c r="N58" s="8">
        <v>3</v>
      </c>
      <c r="O58" s="8">
        <v>0</v>
      </c>
      <c r="P58" s="8">
        <v>3</v>
      </c>
      <c r="Q58" s="8">
        <v>0</v>
      </c>
      <c r="R58" s="8">
        <v>1</v>
      </c>
      <c r="S58" s="11">
        <v>6</v>
      </c>
      <c r="T58" s="8">
        <v>2</v>
      </c>
      <c r="U58" s="215">
        <v>6</v>
      </c>
      <c r="V58" s="8">
        <v>2</v>
      </c>
      <c r="W58" s="215">
        <v>3</v>
      </c>
      <c r="X58" s="215">
        <v>0</v>
      </c>
      <c r="Y58" s="215">
        <v>0</v>
      </c>
      <c r="Z58" s="215">
        <v>2</v>
      </c>
      <c r="AA58" s="215">
        <v>15</v>
      </c>
      <c r="AB58" s="215">
        <v>15</v>
      </c>
    </row>
    <row r="59" spans="1:28" x14ac:dyDescent="0.2">
      <c r="A59" s="4" t="s">
        <v>52</v>
      </c>
      <c r="B59" s="8" t="s">
        <v>14</v>
      </c>
      <c r="C59" s="215">
        <v>9</v>
      </c>
      <c r="D59" s="8">
        <v>8</v>
      </c>
      <c r="E59" s="8">
        <v>8</v>
      </c>
      <c r="F59" s="8">
        <v>0</v>
      </c>
      <c r="G59" s="8">
        <v>0</v>
      </c>
      <c r="H59" s="8">
        <v>0</v>
      </c>
      <c r="I59" s="8">
        <v>6</v>
      </c>
      <c r="J59" s="8">
        <v>4</v>
      </c>
      <c r="K59" s="8">
        <v>0</v>
      </c>
      <c r="L59" s="215">
        <v>2</v>
      </c>
      <c r="M59" s="215">
        <v>2</v>
      </c>
      <c r="N59" s="8">
        <v>3</v>
      </c>
      <c r="O59" s="8">
        <v>0</v>
      </c>
      <c r="P59" s="8">
        <v>3</v>
      </c>
      <c r="Q59" s="8">
        <v>0</v>
      </c>
      <c r="R59" s="8">
        <v>1</v>
      </c>
      <c r="S59" s="11">
        <v>6</v>
      </c>
      <c r="T59" s="8">
        <v>2</v>
      </c>
      <c r="U59" s="215">
        <v>6</v>
      </c>
      <c r="V59" s="8">
        <v>2</v>
      </c>
      <c r="W59" s="215">
        <v>3</v>
      </c>
      <c r="X59" s="215">
        <v>0</v>
      </c>
      <c r="Y59" s="215">
        <v>0</v>
      </c>
      <c r="Z59" s="215">
        <v>2</v>
      </c>
      <c r="AA59" s="215">
        <v>15</v>
      </c>
      <c r="AB59" s="215">
        <v>15</v>
      </c>
    </row>
    <row r="60" spans="1:28" x14ac:dyDescent="0.2">
      <c r="A60" s="2" t="s">
        <v>53</v>
      </c>
      <c r="B60" s="20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 spans="1:28" x14ac:dyDescent="0.2">
      <c r="A61" s="4" t="s">
        <v>95</v>
      </c>
      <c r="B61" s="8" t="s">
        <v>17</v>
      </c>
      <c r="C61" s="215">
        <v>70</v>
      </c>
      <c r="D61" s="8">
        <v>70</v>
      </c>
      <c r="E61" s="8">
        <v>0</v>
      </c>
      <c r="F61" s="8">
        <v>30</v>
      </c>
      <c r="G61" s="8">
        <v>30</v>
      </c>
      <c r="H61" s="8">
        <v>19</v>
      </c>
      <c r="I61" s="8">
        <v>18</v>
      </c>
      <c r="J61" s="8">
        <v>15</v>
      </c>
      <c r="K61" s="8">
        <v>28</v>
      </c>
      <c r="L61" s="215">
        <v>14</v>
      </c>
      <c r="M61" s="215">
        <v>14</v>
      </c>
      <c r="N61" s="8">
        <v>17</v>
      </c>
      <c r="O61" s="8">
        <v>8</v>
      </c>
      <c r="P61" s="8">
        <v>12</v>
      </c>
      <c r="Q61" s="8">
        <v>6</v>
      </c>
      <c r="R61" s="8">
        <v>6</v>
      </c>
      <c r="S61" s="11">
        <v>22</v>
      </c>
      <c r="T61" s="8">
        <v>15</v>
      </c>
      <c r="U61" s="215">
        <v>70</v>
      </c>
      <c r="V61" s="8">
        <v>15</v>
      </c>
      <c r="W61" s="215">
        <v>15</v>
      </c>
      <c r="X61" s="215">
        <v>7</v>
      </c>
      <c r="Y61" s="215">
        <v>4</v>
      </c>
      <c r="Z61" s="215">
        <v>6</v>
      </c>
      <c r="AA61" s="215">
        <v>30</v>
      </c>
      <c r="AB61" s="215">
        <v>30</v>
      </c>
    </row>
    <row r="62" spans="1:28" ht="15" customHeight="1" x14ac:dyDescent="0.2">
      <c r="A62" s="4" t="s">
        <v>96</v>
      </c>
      <c r="B62" s="8" t="s">
        <v>14</v>
      </c>
      <c r="C62" s="215">
        <v>22</v>
      </c>
      <c r="D62" s="8">
        <v>25</v>
      </c>
      <c r="E62" s="8">
        <v>0</v>
      </c>
      <c r="F62" s="8">
        <v>10</v>
      </c>
      <c r="G62" s="8">
        <v>10</v>
      </c>
      <c r="H62" s="8">
        <v>6</v>
      </c>
      <c r="I62" s="8">
        <v>6</v>
      </c>
      <c r="J62" s="8">
        <v>4</v>
      </c>
      <c r="K62" s="8">
        <v>10</v>
      </c>
      <c r="L62" s="215">
        <v>4</v>
      </c>
      <c r="M62" s="215">
        <v>4</v>
      </c>
      <c r="N62" s="8">
        <v>5</v>
      </c>
      <c r="O62" s="8">
        <v>3</v>
      </c>
      <c r="P62" s="8">
        <v>4</v>
      </c>
      <c r="Q62" s="8">
        <v>2</v>
      </c>
      <c r="R62" s="8">
        <v>2</v>
      </c>
      <c r="S62" s="11">
        <v>7</v>
      </c>
      <c r="T62" s="8">
        <v>5</v>
      </c>
      <c r="U62" s="215">
        <v>22</v>
      </c>
      <c r="V62" s="8">
        <v>5</v>
      </c>
      <c r="W62" s="215">
        <v>5</v>
      </c>
      <c r="X62" s="215">
        <v>2</v>
      </c>
      <c r="Y62" s="215">
        <v>4</v>
      </c>
      <c r="Z62" s="215">
        <v>2</v>
      </c>
      <c r="AA62" s="215">
        <v>15</v>
      </c>
      <c r="AB62" s="215">
        <v>15</v>
      </c>
    </row>
    <row r="63" spans="1:28" x14ac:dyDescent="0.2">
      <c r="A63" s="4" t="s">
        <v>54</v>
      </c>
      <c r="B63" s="8" t="s">
        <v>14</v>
      </c>
      <c r="C63" s="215">
        <v>9</v>
      </c>
      <c r="D63" s="8">
        <v>8</v>
      </c>
      <c r="E63" s="8">
        <v>8</v>
      </c>
      <c r="F63" s="8">
        <v>0</v>
      </c>
      <c r="G63" s="8">
        <v>0</v>
      </c>
      <c r="H63" s="8">
        <v>0</v>
      </c>
      <c r="I63" s="8">
        <v>6</v>
      </c>
      <c r="J63" s="8">
        <v>4</v>
      </c>
      <c r="K63" s="8">
        <v>0</v>
      </c>
      <c r="L63" s="215">
        <v>2</v>
      </c>
      <c r="M63" s="215">
        <v>2</v>
      </c>
      <c r="N63" s="8">
        <v>3</v>
      </c>
      <c r="O63" s="8">
        <v>0</v>
      </c>
      <c r="P63" s="8">
        <v>3</v>
      </c>
      <c r="Q63" s="8">
        <v>0</v>
      </c>
      <c r="R63" s="8">
        <v>1</v>
      </c>
      <c r="S63" s="11">
        <v>6</v>
      </c>
      <c r="T63" s="8">
        <v>2</v>
      </c>
      <c r="U63" s="215">
        <v>6</v>
      </c>
      <c r="V63" s="8">
        <v>2</v>
      </c>
      <c r="W63" s="215">
        <v>3</v>
      </c>
      <c r="X63" s="215">
        <v>0</v>
      </c>
      <c r="Y63" s="215">
        <v>0</v>
      </c>
      <c r="Z63" s="215">
        <v>2</v>
      </c>
      <c r="AA63" s="215">
        <v>15</v>
      </c>
      <c r="AB63" s="215">
        <v>15</v>
      </c>
    </row>
    <row r="64" spans="1:28" x14ac:dyDescent="0.2">
      <c r="A64" s="2" t="s">
        <v>55</v>
      </c>
      <c r="B64" s="20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:28" x14ac:dyDescent="0.2">
      <c r="A65" s="4" t="s">
        <v>56</v>
      </c>
      <c r="B65" s="8" t="s">
        <v>17</v>
      </c>
      <c r="C65" s="215">
        <v>27</v>
      </c>
      <c r="D65" s="8">
        <v>22</v>
      </c>
      <c r="E65" s="8">
        <v>23</v>
      </c>
      <c r="F65" s="8">
        <v>0</v>
      </c>
      <c r="G65" s="8">
        <v>0</v>
      </c>
      <c r="H65" s="8">
        <v>0</v>
      </c>
      <c r="I65" s="8">
        <v>18</v>
      </c>
      <c r="J65" s="8">
        <v>15</v>
      </c>
      <c r="K65" s="8">
        <v>0</v>
      </c>
      <c r="L65" s="215">
        <v>6</v>
      </c>
      <c r="M65" s="215">
        <v>6</v>
      </c>
      <c r="N65" s="8">
        <v>8</v>
      </c>
      <c r="O65" s="8">
        <v>0</v>
      </c>
      <c r="P65" s="8">
        <v>6</v>
      </c>
      <c r="Q65" s="8">
        <v>0</v>
      </c>
      <c r="R65" s="8">
        <v>2</v>
      </c>
      <c r="S65" s="11">
        <v>15</v>
      </c>
      <c r="T65" s="8">
        <v>5</v>
      </c>
      <c r="U65" s="215">
        <v>14</v>
      </c>
      <c r="V65" s="8">
        <v>6</v>
      </c>
      <c r="W65" s="215">
        <v>7</v>
      </c>
      <c r="X65" s="215">
        <v>0</v>
      </c>
      <c r="Y65" s="215">
        <v>0</v>
      </c>
      <c r="Z65" s="215">
        <v>6</v>
      </c>
      <c r="AA65" s="215">
        <v>30</v>
      </c>
      <c r="AB65" s="215">
        <v>30</v>
      </c>
    </row>
    <row r="66" spans="1:28" ht="12" customHeight="1" x14ac:dyDescent="0.2">
      <c r="A66" s="223" t="s">
        <v>388</v>
      </c>
      <c r="B66" s="222" t="s">
        <v>14</v>
      </c>
      <c r="C66" s="215">
        <v>22</v>
      </c>
      <c r="D66" s="8">
        <v>25</v>
      </c>
      <c r="E66" s="8">
        <v>0</v>
      </c>
      <c r="F66" s="8">
        <v>10</v>
      </c>
      <c r="G66" s="8">
        <v>10</v>
      </c>
      <c r="H66" s="8">
        <v>6</v>
      </c>
      <c r="I66" s="8">
        <v>6</v>
      </c>
      <c r="J66" s="8">
        <v>4</v>
      </c>
      <c r="K66" s="8">
        <v>10</v>
      </c>
      <c r="L66" s="215">
        <v>4</v>
      </c>
      <c r="M66" s="215">
        <v>4</v>
      </c>
      <c r="N66" s="8">
        <v>5</v>
      </c>
      <c r="O66" s="8">
        <v>3</v>
      </c>
      <c r="P66" s="8">
        <v>4</v>
      </c>
      <c r="Q66" s="8">
        <v>2</v>
      </c>
      <c r="R66" s="8">
        <v>2</v>
      </c>
      <c r="S66" s="11">
        <v>7</v>
      </c>
      <c r="T66" s="8">
        <v>5</v>
      </c>
      <c r="U66" s="215">
        <v>22</v>
      </c>
      <c r="V66" s="8">
        <v>5</v>
      </c>
      <c r="W66" s="215">
        <v>5</v>
      </c>
      <c r="X66" s="215">
        <v>2</v>
      </c>
      <c r="Y66" s="215">
        <v>4</v>
      </c>
      <c r="Z66" s="215">
        <v>2</v>
      </c>
      <c r="AA66" s="215">
        <v>15</v>
      </c>
      <c r="AB66" s="215">
        <v>15</v>
      </c>
    </row>
    <row r="67" spans="1:28" ht="12" customHeight="1" x14ac:dyDescent="0.2">
      <c r="A67" s="223" t="s">
        <v>389</v>
      </c>
      <c r="B67" s="222" t="s">
        <v>14</v>
      </c>
      <c r="C67" s="215">
        <v>22</v>
      </c>
      <c r="D67" s="8">
        <v>25</v>
      </c>
      <c r="E67" s="8">
        <v>0</v>
      </c>
      <c r="F67" s="8">
        <v>10</v>
      </c>
      <c r="G67" s="8">
        <v>10</v>
      </c>
      <c r="H67" s="8">
        <v>6</v>
      </c>
      <c r="I67" s="8">
        <v>6</v>
      </c>
      <c r="J67" s="8">
        <v>4</v>
      </c>
      <c r="K67" s="8">
        <v>10</v>
      </c>
      <c r="L67" s="215">
        <v>4</v>
      </c>
      <c r="M67" s="215">
        <v>4</v>
      </c>
      <c r="N67" s="8">
        <v>5</v>
      </c>
      <c r="O67" s="8">
        <v>3</v>
      </c>
      <c r="P67" s="8">
        <v>4</v>
      </c>
      <c r="Q67" s="8">
        <v>2</v>
      </c>
      <c r="R67" s="8">
        <v>2</v>
      </c>
      <c r="S67" s="11">
        <v>7</v>
      </c>
      <c r="T67" s="8">
        <v>5</v>
      </c>
      <c r="U67" s="215">
        <v>22</v>
      </c>
      <c r="V67" s="8">
        <v>5</v>
      </c>
      <c r="W67" s="215">
        <v>5</v>
      </c>
      <c r="X67" s="215">
        <v>2</v>
      </c>
      <c r="Y67" s="215">
        <v>4</v>
      </c>
      <c r="Z67" s="215">
        <v>2</v>
      </c>
      <c r="AA67" s="215">
        <v>15</v>
      </c>
      <c r="AB67" s="215">
        <v>15</v>
      </c>
    </row>
    <row r="68" spans="1:28" x14ac:dyDescent="0.2">
      <c r="A68" s="4" t="s">
        <v>97</v>
      </c>
      <c r="B68" s="8" t="s">
        <v>14</v>
      </c>
      <c r="C68" s="215">
        <v>22</v>
      </c>
      <c r="D68" s="8">
        <v>25</v>
      </c>
      <c r="E68" s="8">
        <v>0</v>
      </c>
      <c r="F68" s="8">
        <v>10</v>
      </c>
      <c r="G68" s="8">
        <v>10</v>
      </c>
      <c r="H68" s="8">
        <v>6</v>
      </c>
      <c r="I68" s="8">
        <v>6</v>
      </c>
      <c r="J68" s="8">
        <v>4</v>
      </c>
      <c r="K68" s="8">
        <v>10</v>
      </c>
      <c r="L68" s="215">
        <v>4</v>
      </c>
      <c r="M68" s="215">
        <v>4</v>
      </c>
      <c r="N68" s="8">
        <v>5</v>
      </c>
      <c r="O68" s="8">
        <v>3</v>
      </c>
      <c r="P68" s="8">
        <v>4</v>
      </c>
      <c r="Q68" s="8">
        <v>2</v>
      </c>
      <c r="R68" s="8">
        <v>2</v>
      </c>
      <c r="S68" s="11">
        <v>7</v>
      </c>
      <c r="T68" s="8">
        <v>5</v>
      </c>
      <c r="U68" s="215">
        <v>22</v>
      </c>
      <c r="V68" s="8">
        <v>5</v>
      </c>
      <c r="W68" s="215">
        <v>5</v>
      </c>
      <c r="X68" s="215">
        <v>2</v>
      </c>
      <c r="Y68" s="215">
        <v>4</v>
      </c>
      <c r="Z68" s="215">
        <v>2</v>
      </c>
      <c r="AA68" s="215">
        <v>15</v>
      </c>
      <c r="AB68" s="215">
        <v>15</v>
      </c>
    </row>
    <row r="69" spans="1:28" x14ac:dyDescent="0.2">
      <c r="A69" s="2" t="s">
        <v>57</v>
      </c>
      <c r="B69" s="20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:28" x14ac:dyDescent="0.2">
      <c r="A70" s="4" t="s">
        <v>329</v>
      </c>
      <c r="B70" s="8" t="s">
        <v>16</v>
      </c>
      <c r="C70" s="215">
        <v>14</v>
      </c>
      <c r="D70" s="8">
        <v>13</v>
      </c>
      <c r="E70" s="8">
        <v>13</v>
      </c>
      <c r="F70" s="8">
        <v>0</v>
      </c>
      <c r="G70" s="8">
        <v>0</v>
      </c>
      <c r="H70" s="8">
        <v>0</v>
      </c>
      <c r="I70" s="8">
        <v>9</v>
      </c>
      <c r="J70" s="8">
        <v>7</v>
      </c>
      <c r="K70" s="8">
        <v>0</v>
      </c>
      <c r="L70" s="215">
        <v>3</v>
      </c>
      <c r="M70" s="215">
        <v>3</v>
      </c>
      <c r="N70" s="8">
        <v>4</v>
      </c>
      <c r="O70" s="8">
        <v>0</v>
      </c>
      <c r="P70" s="8">
        <v>4</v>
      </c>
      <c r="Q70" s="8">
        <v>0</v>
      </c>
      <c r="R70" s="8">
        <v>1</v>
      </c>
      <c r="S70" s="11">
        <v>10</v>
      </c>
      <c r="T70" s="8">
        <v>3</v>
      </c>
      <c r="U70" s="215">
        <v>8</v>
      </c>
      <c r="V70" s="8">
        <v>3</v>
      </c>
      <c r="W70" s="215">
        <v>4</v>
      </c>
      <c r="X70" s="215">
        <v>0</v>
      </c>
      <c r="Y70" s="215">
        <v>0</v>
      </c>
      <c r="Z70" s="215">
        <v>4</v>
      </c>
      <c r="AA70" s="215">
        <v>15</v>
      </c>
      <c r="AB70" s="215">
        <v>15</v>
      </c>
    </row>
    <row r="71" spans="1:28" x14ac:dyDescent="0.2">
      <c r="A71" s="4" t="s">
        <v>58</v>
      </c>
      <c r="B71" s="8" t="s">
        <v>14</v>
      </c>
      <c r="C71" s="215">
        <v>9</v>
      </c>
      <c r="D71" s="8">
        <v>8</v>
      </c>
      <c r="E71" s="8">
        <v>8</v>
      </c>
      <c r="F71" s="8">
        <v>0</v>
      </c>
      <c r="G71" s="8">
        <v>0</v>
      </c>
      <c r="H71" s="8">
        <v>0</v>
      </c>
      <c r="I71" s="8">
        <v>6</v>
      </c>
      <c r="J71" s="8">
        <v>4</v>
      </c>
      <c r="K71" s="8">
        <v>0</v>
      </c>
      <c r="L71" s="215">
        <v>2</v>
      </c>
      <c r="M71" s="215">
        <v>2</v>
      </c>
      <c r="N71" s="8">
        <v>3</v>
      </c>
      <c r="O71" s="8">
        <v>0</v>
      </c>
      <c r="P71" s="8">
        <v>3</v>
      </c>
      <c r="Q71" s="8">
        <v>0</v>
      </c>
      <c r="R71" s="8">
        <v>1</v>
      </c>
      <c r="S71" s="11">
        <v>6</v>
      </c>
      <c r="T71" s="8">
        <v>2</v>
      </c>
      <c r="U71" s="215">
        <v>6</v>
      </c>
      <c r="V71" s="8">
        <v>2</v>
      </c>
      <c r="W71" s="215">
        <v>3</v>
      </c>
      <c r="X71" s="215">
        <v>0</v>
      </c>
      <c r="Y71" s="215">
        <v>0</v>
      </c>
      <c r="Z71" s="215">
        <v>2</v>
      </c>
      <c r="AA71" s="215">
        <v>15</v>
      </c>
      <c r="AB71" s="215">
        <v>15</v>
      </c>
    </row>
    <row r="72" spans="1:28" ht="12" customHeight="1" x14ac:dyDescent="0.2">
      <c r="A72" s="4" t="s">
        <v>59</v>
      </c>
      <c r="B72" s="8" t="s">
        <v>14</v>
      </c>
      <c r="C72" s="215">
        <v>9</v>
      </c>
      <c r="D72" s="8">
        <v>8</v>
      </c>
      <c r="E72" s="8">
        <v>8</v>
      </c>
      <c r="F72" s="8">
        <v>0</v>
      </c>
      <c r="G72" s="8">
        <v>0</v>
      </c>
      <c r="H72" s="8">
        <v>0</v>
      </c>
      <c r="I72" s="8">
        <v>6</v>
      </c>
      <c r="J72" s="8">
        <v>4</v>
      </c>
      <c r="K72" s="8">
        <v>0</v>
      </c>
      <c r="L72" s="215">
        <v>2</v>
      </c>
      <c r="M72" s="215">
        <v>2</v>
      </c>
      <c r="N72" s="8">
        <v>3</v>
      </c>
      <c r="O72" s="8">
        <v>0</v>
      </c>
      <c r="P72" s="8">
        <v>3</v>
      </c>
      <c r="Q72" s="8">
        <v>0</v>
      </c>
      <c r="R72" s="8">
        <v>1</v>
      </c>
      <c r="S72" s="11">
        <v>6</v>
      </c>
      <c r="T72" s="8">
        <v>2</v>
      </c>
      <c r="U72" s="215">
        <v>6</v>
      </c>
      <c r="V72" s="8">
        <v>2</v>
      </c>
      <c r="W72" s="215">
        <v>3</v>
      </c>
      <c r="X72" s="215">
        <v>0</v>
      </c>
      <c r="Y72" s="215">
        <v>0</v>
      </c>
      <c r="Z72" s="215">
        <v>2</v>
      </c>
      <c r="AA72" s="215">
        <v>15</v>
      </c>
      <c r="AB72" s="215">
        <v>15</v>
      </c>
    </row>
    <row r="73" spans="1:28" ht="12" customHeight="1" x14ac:dyDescent="0.2">
      <c r="A73" s="223" t="s">
        <v>385</v>
      </c>
      <c r="B73" s="222" t="s">
        <v>14</v>
      </c>
      <c r="C73" s="215">
        <v>22</v>
      </c>
      <c r="D73" s="8">
        <v>25</v>
      </c>
      <c r="E73" s="8">
        <v>0</v>
      </c>
      <c r="F73" s="8">
        <v>10</v>
      </c>
      <c r="G73" s="8">
        <v>10</v>
      </c>
      <c r="H73" s="8">
        <v>6</v>
      </c>
      <c r="I73" s="8">
        <v>6</v>
      </c>
      <c r="J73" s="8">
        <v>4</v>
      </c>
      <c r="K73" s="8">
        <v>10</v>
      </c>
      <c r="L73" s="215">
        <v>4</v>
      </c>
      <c r="M73" s="215">
        <v>4</v>
      </c>
      <c r="N73" s="8">
        <v>5</v>
      </c>
      <c r="O73" s="8">
        <v>3</v>
      </c>
      <c r="P73" s="8">
        <v>4</v>
      </c>
      <c r="Q73" s="8">
        <v>2</v>
      </c>
      <c r="R73" s="8">
        <v>2</v>
      </c>
      <c r="S73" s="11">
        <v>7</v>
      </c>
      <c r="T73" s="8">
        <v>5</v>
      </c>
      <c r="U73" s="215">
        <v>22</v>
      </c>
      <c r="V73" s="8">
        <v>5</v>
      </c>
      <c r="W73" s="215">
        <v>5</v>
      </c>
      <c r="X73" s="215">
        <v>2</v>
      </c>
      <c r="Y73" s="215">
        <v>4</v>
      </c>
      <c r="Z73" s="215">
        <v>2</v>
      </c>
      <c r="AA73" s="215">
        <v>15</v>
      </c>
      <c r="AB73" s="215">
        <v>15</v>
      </c>
    </row>
    <row r="74" spans="1:28" ht="12" customHeight="1" x14ac:dyDescent="0.2">
      <c r="A74" s="223" t="s">
        <v>386</v>
      </c>
      <c r="B74" s="222" t="s">
        <v>387</v>
      </c>
      <c r="C74" s="215">
        <v>22</v>
      </c>
      <c r="D74" s="8">
        <v>25</v>
      </c>
      <c r="E74" s="8">
        <v>0</v>
      </c>
      <c r="F74" s="8">
        <v>10</v>
      </c>
      <c r="G74" s="8">
        <v>10</v>
      </c>
      <c r="H74" s="8">
        <v>6</v>
      </c>
      <c r="I74" s="8">
        <v>6</v>
      </c>
      <c r="J74" s="8">
        <v>4</v>
      </c>
      <c r="K74" s="8">
        <v>10</v>
      </c>
      <c r="L74" s="215">
        <v>4</v>
      </c>
      <c r="M74" s="215">
        <v>4</v>
      </c>
      <c r="N74" s="8">
        <v>5</v>
      </c>
      <c r="O74" s="8">
        <v>3</v>
      </c>
      <c r="P74" s="8">
        <v>4</v>
      </c>
      <c r="Q74" s="8">
        <v>2</v>
      </c>
      <c r="R74" s="8">
        <v>2</v>
      </c>
      <c r="S74" s="11">
        <v>7</v>
      </c>
      <c r="T74" s="8">
        <v>5</v>
      </c>
      <c r="U74" s="215">
        <v>22</v>
      </c>
      <c r="V74" s="8">
        <v>5</v>
      </c>
      <c r="W74" s="215">
        <v>5</v>
      </c>
      <c r="X74" s="215">
        <v>2</v>
      </c>
      <c r="Y74" s="215">
        <v>4</v>
      </c>
      <c r="Z74" s="215">
        <v>2</v>
      </c>
      <c r="AA74" s="215">
        <v>15</v>
      </c>
      <c r="AB74" s="215">
        <v>15</v>
      </c>
    </row>
    <row r="75" spans="1:28" ht="12.75" thickBot="1" x14ac:dyDescent="0.25">
      <c r="A75" s="12" t="s">
        <v>98</v>
      </c>
      <c r="B75" s="13" t="s">
        <v>17</v>
      </c>
      <c r="C75" s="216">
        <v>70</v>
      </c>
      <c r="D75" s="13">
        <v>70</v>
      </c>
      <c r="E75" s="13">
        <v>0</v>
      </c>
      <c r="F75" s="13">
        <v>30</v>
      </c>
      <c r="G75" s="13">
        <v>30</v>
      </c>
      <c r="H75" s="13">
        <v>19</v>
      </c>
      <c r="I75" s="13">
        <v>18</v>
      </c>
      <c r="J75" s="13">
        <v>15</v>
      </c>
      <c r="K75" s="13">
        <v>28</v>
      </c>
      <c r="L75" s="216">
        <v>14</v>
      </c>
      <c r="M75" s="216">
        <v>14</v>
      </c>
      <c r="N75" s="13">
        <v>17</v>
      </c>
      <c r="O75" s="13">
        <v>8</v>
      </c>
      <c r="P75" s="13">
        <v>12</v>
      </c>
      <c r="Q75" s="13">
        <v>6</v>
      </c>
      <c r="R75" s="13">
        <v>6</v>
      </c>
      <c r="S75" s="14">
        <v>22</v>
      </c>
      <c r="T75" s="13">
        <v>15</v>
      </c>
      <c r="U75" s="216">
        <v>70</v>
      </c>
      <c r="V75" s="13">
        <v>15</v>
      </c>
      <c r="W75" s="216">
        <v>15</v>
      </c>
      <c r="X75" s="216">
        <v>7</v>
      </c>
      <c r="Y75" s="216">
        <v>4</v>
      </c>
      <c r="Z75" s="216">
        <v>6</v>
      </c>
      <c r="AA75" s="216">
        <v>30</v>
      </c>
      <c r="AB75" s="216">
        <v>30</v>
      </c>
    </row>
    <row r="76" spans="1:28" x14ac:dyDescent="0.2">
      <c r="A76" s="15" t="s">
        <v>60</v>
      </c>
      <c r="B76" s="16"/>
      <c r="C76" s="70">
        <f>SUM(C6:C75)</f>
        <v>1603</v>
      </c>
      <c r="D76" s="70">
        <f t="shared" ref="D76:AB76" si="0">SUM(D6:D75)</f>
        <v>1554</v>
      </c>
      <c r="E76" s="70">
        <f t="shared" si="0"/>
        <v>471</v>
      </c>
      <c r="F76" s="70">
        <f t="shared" si="0"/>
        <v>452</v>
      </c>
      <c r="G76" s="70">
        <f t="shared" si="0"/>
        <v>452</v>
      </c>
      <c r="H76" s="70">
        <f t="shared" si="0"/>
        <v>285</v>
      </c>
      <c r="I76" s="70">
        <f t="shared" si="0"/>
        <v>541</v>
      </c>
      <c r="J76" s="70">
        <f t="shared" si="0"/>
        <v>407</v>
      </c>
      <c r="K76" s="70">
        <f t="shared" si="0"/>
        <v>432</v>
      </c>
      <c r="L76" s="70">
        <f t="shared" si="0"/>
        <v>298</v>
      </c>
      <c r="M76" s="70">
        <f t="shared" si="0"/>
        <v>298</v>
      </c>
      <c r="N76" s="70">
        <f t="shared" si="0"/>
        <v>380</v>
      </c>
      <c r="O76" s="70">
        <f t="shared" si="0"/>
        <v>122</v>
      </c>
      <c r="P76" s="70">
        <f t="shared" si="0"/>
        <v>316</v>
      </c>
      <c r="Q76" s="70">
        <f t="shared" si="0"/>
        <v>91</v>
      </c>
      <c r="R76" s="70">
        <f t="shared" si="0"/>
        <v>133</v>
      </c>
      <c r="S76" s="70">
        <f t="shared" si="0"/>
        <v>591</v>
      </c>
      <c r="T76" s="70">
        <f t="shared" si="0"/>
        <v>303</v>
      </c>
      <c r="U76" s="70">
        <f t="shared" si="0"/>
        <v>1250</v>
      </c>
      <c r="V76" s="70">
        <f t="shared" si="0"/>
        <v>309</v>
      </c>
      <c r="W76" s="70">
        <f t="shared" si="0"/>
        <v>336</v>
      </c>
      <c r="X76" s="70">
        <f t="shared" si="0"/>
        <v>95</v>
      </c>
      <c r="Y76" s="70">
        <f t="shared" si="0"/>
        <v>108</v>
      </c>
      <c r="Z76" s="70">
        <f t="shared" si="0"/>
        <v>193</v>
      </c>
      <c r="AA76" s="70">
        <f t="shared" si="0"/>
        <v>1080</v>
      </c>
      <c r="AB76" s="70">
        <f t="shared" si="0"/>
        <v>1080</v>
      </c>
    </row>
    <row r="77" spans="1:28" ht="7.5" customHeight="1" x14ac:dyDescent="0.2"/>
    <row r="78" spans="1:28" ht="12.75" x14ac:dyDescent="0.2">
      <c r="A78" s="5"/>
    </row>
    <row r="79" spans="1:28" x14ac:dyDescent="0.2">
      <c r="A79" s="21" t="s">
        <v>7</v>
      </c>
      <c r="B79" s="71" t="s">
        <v>8</v>
      </c>
      <c r="C79" s="71" t="s">
        <v>9</v>
      </c>
      <c r="D79" s="72" t="s">
        <v>10</v>
      </c>
    </row>
    <row r="80" spans="1:28" x14ac:dyDescent="0.2">
      <c r="A80" s="22" t="s">
        <v>12</v>
      </c>
      <c r="B80" s="23">
        <v>0.6</v>
      </c>
      <c r="C80" s="24">
        <v>0.2</v>
      </c>
      <c r="D80" s="23">
        <v>0.3</v>
      </c>
    </row>
    <row r="81" spans="1:4" x14ac:dyDescent="0.2">
      <c r="A81" s="22" t="s">
        <v>14</v>
      </c>
      <c r="B81" s="25">
        <v>1.1000000000000001</v>
      </c>
      <c r="C81" s="26">
        <v>0.5</v>
      </c>
      <c r="D81" s="25">
        <v>0.4</v>
      </c>
    </row>
    <row r="82" spans="1:4" x14ac:dyDescent="0.2">
      <c r="A82" s="22" t="s">
        <v>16</v>
      </c>
      <c r="B82" s="25">
        <v>1.7</v>
      </c>
      <c r="C82" s="26">
        <v>0.8</v>
      </c>
      <c r="D82" s="25">
        <v>0.6</v>
      </c>
    </row>
    <row r="83" spans="1:4" x14ac:dyDescent="0.2">
      <c r="A83" s="22" t="s">
        <v>17</v>
      </c>
      <c r="B83" s="25">
        <v>2.2999999999999998</v>
      </c>
      <c r="C83" s="26">
        <v>1</v>
      </c>
      <c r="D83" s="25">
        <v>0.9</v>
      </c>
    </row>
    <row r="84" spans="1:4" x14ac:dyDescent="0.2">
      <c r="A84" s="22" t="s">
        <v>18</v>
      </c>
      <c r="B84" s="25">
        <v>6.5</v>
      </c>
      <c r="C84" s="26">
        <v>4</v>
      </c>
      <c r="D84" s="27">
        <v>2.2000000000000002</v>
      </c>
    </row>
  </sheetData>
  <pageMargins left="0.51181102362204722" right="0.23622047244094491" top="0.56999999999999995" bottom="0.27559055118110237" header="0.17" footer="0.23622047244094491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2"/>
  <sheetViews>
    <sheetView showGridLines="0"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B1" sqref="AB1"/>
    </sheetView>
  </sheetViews>
  <sheetFormatPr defaultRowHeight="12" x14ac:dyDescent="0.2"/>
  <cols>
    <col min="1" max="1" width="17.28515625" style="18" customWidth="1"/>
    <col min="2" max="2" width="14.5703125" style="18" customWidth="1"/>
    <col min="3" max="4" width="4.7109375" style="18" customWidth="1"/>
    <col min="5" max="9" width="3.85546875" style="18" customWidth="1"/>
    <col min="10" max="10" width="5.42578125" style="18" bestFit="1" customWidth="1"/>
    <col min="11" max="11" width="5.42578125" style="18" customWidth="1"/>
    <col min="12" max="13" width="5" style="18" customWidth="1"/>
    <col min="14" max="18" width="3.85546875" style="18" customWidth="1"/>
    <col min="19" max="20" width="5.42578125" style="18" bestFit="1" customWidth="1"/>
    <col min="21" max="21" width="4.7109375" style="18" customWidth="1"/>
    <col min="22" max="23" width="5.42578125" style="18" bestFit="1" customWidth="1"/>
    <col min="24" max="24" width="5.42578125" style="18" customWidth="1"/>
    <col min="25" max="26" width="5.42578125" style="18" bestFit="1" customWidth="1"/>
    <col min="27" max="28" width="6.85546875" style="18" customWidth="1"/>
    <col min="29" max="29" width="4.7109375" style="18" customWidth="1"/>
    <col min="30" max="30" width="13.7109375" style="18" customWidth="1"/>
    <col min="31" max="31" width="7.42578125" style="18" customWidth="1"/>
    <col min="32" max="32" width="6.85546875" style="18" customWidth="1"/>
    <col min="33" max="33" width="6.42578125" style="18" customWidth="1"/>
    <col min="34" max="16384" width="9.140625" style="18"/>
  </cols>
  <sheetData>
    <row r="1" spans="1:35" ht="23.25" x14ac:dyDescent="0.35">
      <c r="A1" s="17"/>
      <c r="Z1" s="204"/>
      <c r="AA1" s="204"/>
      <c r="AB1" s="204" t="s">
        <v>403</v>
      </c>
    </row>
    <row r="2" spans="1:35" ht="18.75" x14ac:dyDescent="0.3">
      <c r="A2" s="205" t="s">
        <v>395</v>
      </c>
      <c r="B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V2" s="206"/>
    </row>
    <row r="3" spans="1:35" ht="9.75" customHeight="1" x14ac:dyDescent="0.2">
      <c r="A3" s="17"/>
      <c r="B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V3" s="207"/>
    </row>
    <row r="4" spans="1:35" ht="125.25" customHeight="1" x14ac:dyDescent="0.2">
      <c r="A4" s="1" t="s">
        <v>0</v>
      </c>
      <c r="B4" s="10" t="s">
        <v>64</v>
      </c>
      <c r="C4" s="208" t="s">
        <v>321</v>
      </c>
      <c r="D4" s="208" t="s">
        <v>2</v>
      </c>
      <c r="E4" s="208" t="s">
        <v>3</v>
      </c>
      <c r="F4" s="209" t="s">
        <v>65</v>
      </c>
      <c r="G4" s="209" t="s">
        <v>66</v>
      </c>
      <c r="H4" s="209" t="s">
        <v>67</v>
      </c>
      <c r="I4" s="209" t="s">
        <v>322</v>
      </c>
      <c r="J4" s="209" t="s">
        <v>323</v>
      </c>
      <c r="K4" s="209" t="s">
        <v>68</v>
      </c>
      <c r="L4" s="209" t="s">
        <v>347</v>
      </c>
      <c r="M4" s="209" t="s">
        <v>348</v>
      </c>
      <c r="N4" s="208" t="s">
        <v>325</v>
      </c>
      <c r="O4" s="208" t="s">
        <v>324</v>
      </c>
      <c r="P4" s="208" t="s">
        <v>69</v>
      </c>
      <c r="Q4" s="208" t="s">
        <v>326</v>
      </c>
      <c r="R4" s="208" t="s">
        <v>327</v>
      </c>
      <c r="S4" s="208" t="s">
        <v>328</v>
      </c>
      <c r="T4" s="208" t="s">
        <v>4</v>
      </c>
      <c r="U4" s="208" t="s">
        <v>5</v>
      </c>
      <c r="V4" s="208" t="s">
        <v>6</v>
      </c>
      <c r="W4" s="208" t="s">
        <v>70</v>
      </c>
      <c r="X4" s="208" t="s">
        <v>71</v>
      </c>
      <c r="Y4" s="208" t="s">
        <v>72</v>
      </c>
      <c r="Z4" s="208" t="s">
        <v>344</v>
      </c>
      <c r="AA4" s="208" t="s">
        <v>345</v>
      </c>
      <c r="AB4" s="208" t="s">
        <v>346</v>
      </c>
    </row>
    <row r="5" spans="1:35" x14ac:dyDescent="0.2">
      <c r="A5" s="2" t="s">
        <v>11</v>
      </c>
      <c r="B5" s="3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210"/>
      <c r="T5" s="19"/>
      <c r="U5" s="19"/>
      <c r="V5" s="19"/>
      <c r="W5" s="19"/>
      <c r="X5" s="19"/>
      <c r="Y5" s="19"/>
      <c r="Z5" s="19"/>
      <c r="AA5" s="19"/>
      <c r="AB5" s="19"/>
      <c r="AI5" s="28" t="s">
        <v>21</v>
      </c>
    </row>
    <row r="6" spans="1:35" ht="12" customHeight="1" x14ac:dyDescent="0.2">
      <c r="A6" s="223" t="s">
        <v>73</v>
      </c>
      <c r="B6" s="222" t="s">
        <v>17</v>
      </c>
      <c r="C6" s="215">
        <v>70</v>
      </c>
      <c r="D6" s="8">
        <v>70</v>
      </c>
      <c r="E6" s="8">
        <v>0</v>
      </c>
      <c r="F6" s="8">
        <v>30</v>
      </c>
      <c r="G6" s="8">
        <v>30</v>
      </c>
      <c r="H6" s="8">
        <v>19</v>
      </c>
      <c r="I6" s="8">
        <v>18</v>
      </c>
      <c r="J6" s="8">
        <v>15</v>
      </c>
      <c r="K6" s="8">
        <v>28</v>
      </c>
      <c r="L6" s="215">
        <v>14</v>
      </c>
      <c r="M6" s="215">
        <v>14</v>
      </c>
      <c r="N6" s="8">
        <v>17</v>
      </c>
      <c r="O6" s="8">
        <v>8</v>
      </c>
      <c r="P6" s="8">
        <v>12</v>
      </c>
      <c r="Q6" s="8">
        <v>6</v>
      </c>
      <c r="R6" s="8">
        <v>6</v>
      </c>
      <c r="S6" s="11">
        <v>22</v>
      </c>
      <c r="T6" s="8">
        <v>15</v>
      </c>
      <c r="U6" s="215">
        <v>70</v>
      </c>
      <c r="V6" s="8">
        <v>15</v>
      </c>
      <c r="W6" s="215">
        <v>15</v>
      </c>
      <c r="X6" s="215">
        <v>7</v>
      </c>
      <c r="Y6" s="215">
        <v>4</v>
      </c>
      <c r="Z6" s="215">
        <v>6</v>
      </c>
      <c r="AA6" s="215">
        <v>30</v>
      </c>
      <c r="AB6" s="215">
        <v>30</v>
      </c>
      <c r="AI6" s="18" t="s">
        <v>23</v>
      </c>
    </row>
    <row r="7" spans="1:35" ht="12" customHeight="1" x14ac:dyDescent="0.2">
      <c r="A7" s="4" t="s">
        <v>13</v>
      </c>
      <c r="B7" s="8" t="s">
        <v>12</v>
      </c>
      <c r="C7" s="215">
        <v>5</v>
      </c>
      <c r="D7" s="8">
        <v>4</v>
      </c>
      <c r="E7" s="8">
        <v>5</v>
      </c>
      <c r="F7" s="8">
        <v>0</v>
      </c>
      <c r="G7" s="8">
        <v>0</v>
      </c>
      <c r="H7" s="8">
        <v>0</v>
      </c>
      <c r="I7" s="8">
        <v>3</v>
      </c>
      <c r="J7" s="8">
        <v>2</v>
      </c>
      <c r="K7" s="8">
        <v>0</v>
      </c>
      <c r="L7" s="215">
        <v>1</v>
      </c>
      <c r="M7" s="215">
        <v>1</v>
      </c>
      <c r="N7" s="8">
        <v>1</v>
      </c>
      <c r="O7" s="8">
        <v>0</v>
      </c>
      <c r="P7" s="8">
        <v>1</v>
      </c>
      <c r="Q7" s="8">
        <v>0</v>
      </c>
      <c r="R7" s="8">
        <v>1</v>
      </c>
      <c r="S7" s="11">
        <v>3</v>
      </c>
      <c r="T7" s="8">
        <v>2</v>
      </c>
      <c r="U7" s="215">
        <v>5</v>
      </c>
      <c r="V7" s="8">
        <v>2</v>
      </c>
      <c r="W7" s="215">
        <v>2</v>
      </c>
      <c r="X7" s="215">
        <v>0</v>
      </c>
      <c r="Y7" s="215">
        <v>0</v>
      </c>
      <c r="Z7" s="215">
        <v>2</v>
      </c>
      <c r="AA7" s="215">
        <v>15</v>
      </c>
      <c r="AB7" s="215">
        <v>15</v>
      </c>
    </row>
    <row r="8" spans="1:35" x14ac:dyDescent="0.2">
      <c r="A8" s="223" t="s">
        <v>372</v>
      </c>
      <c r="B8" s="222" t="s">
        <v>14</v>
      </c>
      <c r="C8" s="215">
        <v>22</v>
      </c>
      <c r="D8" s="8">
        <v>25</v>
      </c>
      <c r="E8" s="8">
        <v>0</v>
      </c>
      <c r="F8" s="8">
        <v>10</v>
      </c>
      <c r="G8" s="8">
        <v>10</v>
      </c>
      <c r="H8" s="8">
        <v>6</v>
      </c>
      <c r="I8" s="8">
        <v>6</v>
      </c>
      <c r="J8" s="8">
        <v>4</v>
      </c>
      <c r="K8" s="8">
        <v>10</v>
      </c>
      <c r="L8" s="215">
        <v>4</v>
      </c>
      <c r="M8" s="215">
        <v>4</v>
      </c>
      <c r="N8" s="8">
        <v>5</v>
      </c>
      <c r="O8" s="8">
        <v>3</v>
      </c>
      <c r="P8" s="8">
        <v>4</v>
      </c>
      <c r="Q8" s="8">
        <v>2</v>
      </c>
      <c r="R8" s="8">
        <v>2</v>
      </c>
      <c r="S8" s="11">
        <v>7</v>
      </c>
      <c r="T8" s="8">
        <v>5</v>
      </c>
      <c r="U8" s="215">
        <v>22</v>
      </c>
      <c r="V8" s="8">
        <v>5</v>
      </c>
      <c r="W8" s="215">
        <v>5</v>
      </c>
      <c r="X8" s="215">
        <v>2</v>
      </c>
      <c r="Y8" s="215">
        <v>4</v>
      </c>
      <c r="Z8" s="215">
        <v>2</v>
      </c>
      <c r="AA8" s="215">
        <v>15</v>
      </c>
      <c r="AB8" s="215">
        <v>15</v>
      </c>
    </row>
    <row r="9" spans="1:35" x14ac:dyDescent="0.2">
      <c r="A9" s="223" t="s">
        <v>74</v>
      </c>
      <c r="B9" s="222" t="s">
        <v>14</v>
      </c>
      <c r="C9" s="215">
        <v>22</v>
      </c>
      <c r="D9" s="8">
        <v>25</v>
      </c>
      <c r="E9" s="8">
        <v>0</v>
      </c>
      <c r="F9" s="8">
        <v>10</v>
      </c>
      <c r="G9" s="8">
        <v>10</v>
      </c>
      <c r="H9" s="8">
        <v>6</v>
      </c>
      <c r="I9" s="8">
        <v>6</v>
      </c>
      <c r="J9" s="8">
        <v>4</v>
      </c>
      <c r="K9" s="8">
        <v>10</v>
      </c>
      <c r="L9" s="215">
        <v>4</v>
      </c>
      <c r="M9" s="215">
        <v>4</v>
      </c>
      <c r="N9" s="8">
        <v>5</v>
      </c>
      <c r="O9" s="8">
        <v>3</v>
      </c>
      <c r="P9" s="8">
        <v>4</v>
      </c>
      <c r="Q9" s="8">
        <v>2</v>
      </c>
      <c r="R9" s="8">
        <v>2</v>
      </c>
      <c r="S9" s="11">
        <v>7</v>
      </c>
      <c r="T9" s="8">
        <v>5</v>
      </c>
      <c r="U9" s="215">
        <v>22</v>
      </c>
      <c r="V9" s="8">
        <v>5</v>
      </c>
      <c r="W9" s="215">
        <v>5</v>
      </c>
      <c r="X9" s="215">
        <v>2</v>
      </c>
      <c r="Y9" s="215">
        <v>4</v>
      </c>
      <c r="Z9" s="215">
        <v>2</v>
      </c>
      <c r="AA9" s="215">
        <v>15</v>
      </c>
      <c r="AB9" s="215">
        <v>15</v>
      </c>
    </row>
    <row r="10" spans="1:35" ht="12" customHeight="1" x14ac:dyDescent="0.2">
      <c r="A10" s="223" t="s">
        <v>75</v>
      </c>
      <c r="B10" s="222" t="s">
        <v>14</v>
      </c>
      <c r="C10" s="215">
        <v>22</v>
      </c>
      <c r="D10" s="8">
        <v>25</v>
      </c>
      <c r="E10" s="8">
        <v>0</v>
      </c>
      <c r="F10" s="8">
        <v>10</v>
      </c>
      <c r="G10" s="8">
        <v>10</v>
      </c>
      <c r="H10" s="8">
        <v>6</v>
      </c>
      <c r="I10" s="8">
        <v>6</v>
      </c>
      <c r="J10" s="8">
        <v>4</v>
      </c>
      <c r="K10" s="8">
        <v>10</v>
      </c>
      <c r="L10" s="215">
        <v>4</v>
      </c>
      <c r="M10" s="215">
        <v>4</v>
      </c>
      <c r="N10" s="8">
        <v>5</v>
      </c>
      <c r="O10" s="8">
        <v>3</v>
      </c>
      <c r="P10" s="8">
        <v>4</v>
      </c>
      <c r="Q10" s="8">
        <v>2</v>
      </c>
      <c r="R10" s="8">
        <v>2</v>
      </c>
      <c r="S10" s="11">
        <v>7</v>
      </c>
      <c r="T10" s="8">
        <v>5</v>
      </c>
      <c r="U10" s="215">
        <v>22</v>
      </c>
      <c r="V10" s="8">
        <v>5</v>
      </c>
      <c r="W10" s="215">
        <v>5</v>
      </c>
      <c r="X10" s="215">
        <v>2</v>
      </c>
      <c r="Y10" s="215">
        <v>4</v>
      </c>
      <c r="Z10" s="215">
        <v>2</v>
      </c>
      <c r="AA10" s="215">
        <v>15</v>
      </c>
      <c r="AB10" s="215">
        <v>15</v>
      </c>
      <c r="AD10" s="218"/>
      <c r="AE10" s="219"/>
      <c r="AF10" s="220"/>
      <c r="AG10" s="221"/>
    </row>
    <row r="11" spans="1:35" ht="12" customHeight="1" x14ac:dyDescent="0.2">
      <c r="A11" s="223" t="s">
        <v>19</v>
      </c>
      <c r="B11" s="222" t="s">
        <v>16</v>
      </c>
      <c r="C11" s="215">
        <v>14</v>
      </c>
      <c r="D11" s="8">
        <v>13</v>
      </c>
      <c r="E11" s="8">
        <v>13</v>
      </c>
      <c r="F11" s="8">
        <v>0</v>
      </c>
      <c r="G11" s="8">
        <v>0</v>
      </c>
      <c r="H11" s="8">
        <v>0</v>
      </c>
      <c r="I11" s="8">
        <v>9</v>
      </c>
      <c r="J11" s="8">
        <v>7</v>
      </c>
      <c r="K11" s="8">
        <v>0</v>
      </c>
      <c r="L11" s="215">
        <v>3</v>
      </c>
      <c r="M11" s="215">
        <v>3</v>
      </c>
      <c r="N11" s="8">
        <v>4</v>
      </c>
      <c r="O11" s="8">
        <v>0</v>
      </c>
      <c r="P11" s="8">
        <v>4</v>
      </c>
      <c r="Q11" s="8">
        <v>0</v>
      </c>
      <c r="R11" s="8">
        <v>1</v>
      </c>
      <c r="S11" s="11">
        <v>10</v>
      </c>
      <c r="T11" s="8">
        <v>3</v>
      </c>
      <c r="U11" s="215">
        <v>8</v>
      </c>
      <c r="V11" s="8">
        <v>3</v>
      </c>
      <c r="W11" s="215">
        <v>4</v>
      </c>
      <c r="X11" s="215">
        <v>0</v>
      </c>
      <c r="Y11" s="215">
        <v>0</v>
      </c>
      <c r="Z11" s="215">
        <v>4</v>
      </c>
      <c r="AA11" s="215">
        <v>15</v>
      </c>
      <c r="AB11" s="215">
        <v>15</v>
      </c>
      <c r="AD11" s="228"/>
      <c r="AE11" s="228"/>
      <c r="AF11" s="228"/>
      <c r="AG11" s="228"/>
    </row>
    <row r="12" spans="1:35" x14ac:dyDescent="0.2">
      <c r="A12" s="223" t="s">
        <v>76</v>
      </c>
      <c r="B12" s="222" t="s">
        <v>16</v>
      </c>
      <c r="C12" s="215">
        <v>32</v>
      </c>
      <c r="D12" s="8">
        <v>36</v>
      </c>
      <c r="E12" s="8">
        <v>0</v>
      </c>
      <c r="F12" s="8">
        <v>14</v>
      </c>
      <c r="G12" s="8">
        <v>14</v>
      </c>
      <c r="H12" s="8">
        <v>9</v>
      </c>
      <c r="I12" s="8">
        <v>9</v>
      </c>
      <c r="J12" s="8">
        <v>7</v>
      </c>
      <c r="K12" s="8">
        <v>14</v>
      </c>
      <c r="L12" s="215">
        <v>6</v>
      </c>
      <c r="M12" s="215">
        <v>6</v>
      </c>
      <c r="N12" s="8">
        <v>8</v>
      </c>
      <c r="O12" s="8">
        <v>3</v>
      </c>
      <c r="P12" s="8">
        <v>6</v>
      </c>
      <c r="Q12" s="8">
        <v>3</v>
      </c>
      <c r="R12" s="8">
        <v>3</v>
      </c>
      <c r="S12" s="11">
        <v>10</v>
      </c>
      <c r="T12" s="8">
        <v>6</v>
      </c>
      <c r="U12" s="215">
        <v>28</v>
      </c>
      <c r="V12" s="8">
        <v>6</v>
      </c>
      <c r="W12" s="215">
        <v>5</v>
      </c>
      <c r="X12" s="215">
        <v>3</v>
      </c>
      <c r="Y12" s="215">
        <v>4</v>
      </c>
      <c r="Z12" s="215">
        <v>4</v>
      </c>
      <c r="AA12" s="215">
        <v>15</v>
      </c>
      <c r="AB12" s="215">
        <v>15</v>
      </c>
    </row>
    <row r="13" spans="1:35" x14ac:dyDescent="0.2">
      <c r="A13" s="2" t="s">
        <v>20</v>
      </c>
      <c r="B13" s="2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35" x14ac:dyDescent="0.2">
      <c r="A14" s="4" t="s">
        <v>22</v>
      </c>
      <c r="B14" s="8" t="s">
        <v>17</v>
      </c>
      <c r="C14" s="215">
        <v>27</v>
      </c>
      <c r="D14" s="8">
        <v>22</v>
      </c>
      <c r="E14" s="8">
        <v>23</v>
      </c>
      <c r="F14" s="8">
        <v>0</v>
      </c>
      <c r="G14" s="8">
        <v>0</v>
      </c>
      <c r="H14" s="8">
        <v>0</v>
      </c>
      <c r="I14" s="8">
        <v>18</v>
      </c>
      <c r="J14" s="8">
        <v>15</v>
      </c>
      <c r="K14" s="8">
        <v>0</v>
      </c>
      <c r="L14" s="215">
        <v>6</v>
      </c>
      <c r="M14" s="215">
        <v>6</v>
      </c>
      <c r="N14" s="8">
        <v>8</v>
      </c>
      <c r="O14" s="8">
        <v>0</v>
      </c>
      <c r="P14" s="8">
        <v>6</v>
      </c>
      <c r="Q14" s="8">
        <v>0</v>
      </c>
      <c r="R14" s="8">
        <v>2</v>
      </c>
      <c r="S14" s="11">
        <v>15</v>
      </c>
      <c r="T14" s="8">
        <v>5</v>
      </c>
      <c r="U14" s="215">
        <v>14</v>
      </c>
      <c r="V14" s="8">
        <v>6</v>
      </c>
      <c r="W14" s="215">
        <v>7</v>
      </c>
      <c r="X14" s="215">
        <v>0</v>
      </c>
      <c r="Y14" s="215">
        <v>0</v>
      </c>
      <c r="Z14" s="215">
        <v>6</v>
      </c>
      <c r="AA14" s="215">
        <v>30</v>
      </c>
      <c r="AB14" s="215">
        <v>30</v>
      </c>
    </row>
    <row r="15" spans="1:35" x14ac:dyDescent="0.2">
      <c r="A15" s="4" t="s">
        <v>24</v>
      </c>
      <c r="B15" s="8" t="s">
        <v>14</v>
      </c>
      <c r="C15" s="215">
        <v>9</v>
      </c>
      <c r="D15" s="8">
        <v>8</v>
      </c>
      <c r="E15" s="8">
        <v>8</v>
      </c>
      <c r="F15" s="8">
        <v>0</v>
      </c>
      <c r="G15" s="8">
        <v>0</v>
      </c>
      <c r="H15" s="8">
        <v>0</v>
      </c>
      <c r="I15" s="8">
        <v>6</v>
      </c>
      <c r="J15" s="8">
        <v>4</v>
      </c>
      <c r="K15" s="8">
        <v>0</v>
      </c>
      <c r="L15" s="215">
        <v>2</v>
      </c>
      <c r="M15" s="215">
        <v>2</v>
      </c>
      <c r="N15" s="8">
        <v>3</v>
      </c>
      <c r="O15" s="8">
        <v>0</v>
      </c>
      <c r="P15" s="8">
        <v>3</v>
      </c>
      <c r="Q15" s="8">
        <v>0</v>
      </c>
      <c r="R15" s="8">
        <v>1</v>
      </c>
      <c r="S15" s="11">
        <v>6</v>
      </c>
      <c r="T15" s="8">
        <v>2</v>
      </c>
      <c r="U15" s="215">
        <v>6</v>
      </c>
      <c r="V15" s="8">
        <v>2</v>
      </c>
      <c r="W15" s="215">
        <v>3</v>
      </c>
      <c r="X15" s="215">
        <v>0</v>
      </c>
      <c r="Y15" s="215">
        <v>0</v>
      </c>
      <c r="Z15" s="215">
        <v>2</v>
      </c>
      <c r="AA15" s="215">
        <v>15</v>
      </c>
      <c r="AB15" s="215">
        <v>15</v>
      </c>
    </row>
    <row r="16" spans="1:35" x14ac:dyDescent="0.2">
      <c r="A16" s="223" t="s">
        <v>77</v>
      </c>
      <c r="B16" s="222" t="s">
        <v>14</v>
      </c>
      <c r="C16" s="215">
        <v>22</v>
      </c>
      <c r="D16" s="8">
        <v>25</v>
      </c>
      <c r="E16" s="8">
        <v>0</v>
      </c>
      <c r="F16" s="8">
        <v>10</v>
      </c>
      <c r="G16" s="8">
        <v>10</v>
      </c>
      <c r="H16" s="8">
        <v>6</v>
      </c>
      <c r="I16" s="8">
        <v>6</v>
      </c>
      <c r="J16" s="8">
        <v>4</v>
      </c>
      <c r="K16" s="8">
        <v>10</v>
      </c>
      <c r="L16" s="215">
        <v>4</v>
      </c>
      <c r="M16" s="215">
        <v>4</v>
      </c>
      <c r="N16" s="8">
        <v>5</v>
      </c>
      <c r="O16" s="8">
        <v>3</v>
      </c>
      <c r="P16" s="8">
        <v>4</v>
      </c>
      <c r="Q16" s="8">
        <v>2</v>
      </c>
      <c r="R16" s="8">
        <v>2</v>
      </c>
      <c r="S16" s="11">
        <v>7</v>
      </c>
      <c r="T16" s="8">
        <v>5</v>
      </c>
      <c r="U16" s="215">
        <v>22</v>
      </c>
      <c r="V16" s="8">
        <v>5</v>
      </c>
      <c r="W16" s="215">
        <v>5</v>
      </c>
      <c r="X16" s="215">
        <v>2</v>
      </c>
      <c r="Y16" s="215">
        <v>4</v>
      </c>
      <c r="Z16" s="215">
        <v>2</v>
      </c>
      <c r="AA16" s="215">
        <v>15</v>
      </c>
      <c r="AB16" s="215">
        <v>15</v>
      </c>
    </row>
    <row r="17" spans="1:28" x14ac:dyDescent="0.2">
      <c r="A17" s="223" t="s">
        <v>78</v>
      </c>
      <c r="B17" s="222" t="s">
        <v>14</v>
      </c>
      <c r="C17" s="215">
        <v>22</v>
      </c>
      <c r="D17" s="8">
        <v>25</v>
      </c>
      <c r="E17" s="8">
        <v>0</v>
      </c>
      <c r="F17" s="8">
        <v>10</v>
      </c>
      <c r="G17" s="8">
        <v>10</v>
      </c>
      <c r="H17" s="8">
        <v>6</v>
      </c>
      <c r="I17" s="8">
        <v>6</v>
      </c>
      <c r="J17" s="8">
        <v>4</v>
      </c>
      <c r="K17" s="8">
        <v>10</v>
      </c>
      <c r="L17" s="215">
        <v>4</v>
      </c>
      <c r="M17" s="215">
        <v>4</v>
      </c>
      <c r="N17" s="8">
        <v>5</v>
      </c>
      <c r="O17" s="8">
        <v>3</v>
      </c>
      <c r="P17" s="8">
        <v>4</v>
      </c>
      <c r="Q17" s="8">
        <v>2</v>
      </c>
      <c r="R17" s="8">
        <v>2</v>
      </c>
      <c r="S17" s="11">
        <v>7</v>
      </c>
      <c r="T17" s="8">
        <v>5</v>
      </c>
      <c r="U17" s="215">
        <v>22</v>
      </c>
      <c r="V17" s="8">
        <v>5</v>
      </c>
      <c r="W17" s="215">
        <v>5</v>
      </c>
      <c r="X17" s="215">
        <v>2</v>
      </c>
      <c r="Y17" s="215">
        <v>4</v>
      </c>
      <c r="Z17" s="215">
        <v>2</v>
      </c>
      <c r="AA17" s="215">
        <v>15</v>
      </c>
      <c r="AB17" s="215">
        <v>15</v>
      </c>
    </row>
    <row r="18" spans="1:28" x14ac:dyDescent="0.2">
      <c r="A18" s="223" t="s">
        <v>79</v>
      </c>
      <c r="B18" s="222" t="s">
        <v>14</v>
      </c>
      <c r="C18" s="215">
        <v>22</v>
      </c>
      <c r="D18" s="8">
        <v>25</v>
      </c>
      <c r="E18" s="8">
        <v>0</v>
      </c>
      <c r="F18" s="8">
        <v>10</v>
      </c>
      <c r="G18" s="8">
        <v>10</v>
      </c>
      <c r="H18" s="8">
        <v>6</v>
      </c>
      <c r="I18" s="8">
        <v>6</v>
      </c>
      <c r="J18" s="8">
        <v>4</v>
      </c>
      <c r="K18" s="8">
        <v>10</v>
      </c>
      <c r="L18" s="215">
        <v>4</v>
      </c>
      <c r="M18" s="215">
        <v>4</v>
      </c>
      <c r="N18" s="8">
        <v>5</v>
      </c>
      <c r="O18" s="8">
        <v>3</v>
      </c>
      <c r="P18" s="8">
        <v>4</v>
      </c>
      <c r="Q18" s="8">
        <v>2</v>
      </c>
      <c r="R18" s="8">
        <v>2</v>
      </c>
      <c r="S18" s="11">
        <v>7</v>
      </c>
      <c r="T18" s="8">
        <v>5</v>
      </c>
      <c r="U18" s="215">
        <v>22</v>
      </c>
      <c r="V18" s="8">
        <v>5</v>
      </c>
      <c r="W18" s="215">
        <v>5</v>
      </c>
      <c r="X18" s="215">
        <v>2</v>
      </c>
      <c r="Y18" s="215">
        <v>4</v>
      </c>
      <c r="Z18" s="215">
        <v>2</v>
      </c>
      <c r="AA18" s="215">
        <v>15</v>
      </c>
      <c r="AB18" s="215">
        <v>15</v>
      </c>
    </row>
    <row r="19" spans="1:28" x14ac:dyDescent="0.2">
      <c r="A19" s="4" t="s">
        <v>25</v>
      </c>
      <c r="B19" s="8" t="s">
        <v>16</v>
      </c>
      <c r="C19" s="215">
        <v>14</v>
      </c>
      <c r="D19" s="8">
        <v>13</v>
      </c>
      <c r="E19" s="8">
        <v>13</v>
      </c>
      <c r="F19" s="8">
        <v>0</v>
      </c>
      <c r="G19" s="8">
        <v>0</v>
      </c>
      <c r="H19" s="8">
        <v>0</v>
      </c>
      <c r="I19" s="8">
        <v>9</v>
      </c>
      <c r="J19" s="8">
        <v>7</v>
      </c>
      <c r="K19" s="8">
        <v>0</v>
      </c>
      <c r="L19" s="215">
        <v>3</v>
      </c>
      <c r="M19" s="215">
        <v>3</v>
      </c>
      <c r="N19" s="8">
        <v>4</v>
      </c>
      <c r="O19" s="8">
        <v>0</v>
      </c>
      <c r="P19" s="8">
        <v>4</v>
      </c>
      <c r="Q19" s="8">
        <v>0</v>
      </c>
      <c r="R19" s="8">
        <v>1</v>
      </c>
      <c r="S19" s="11">
        <v>10</v>
      </c>
      <c r="T19" s="8">
        <v>3</v>
      </c>
      <c r="U19" s="215">
        <v>8</v>
      </c>
      <c r="V19" s="8">
        <v>3</v>
      </c>
      <c r="W19" s="215">
        <v>4</v>
      </c>
      <c r="X19" s="215">
        <v>0</v>
      </c>
      <c r="Y19" s="215">
        <v>0</v>
      </c>
      <c r="Z19" s="215">
        <v>4</v>
      </c>
      <c r="AA19" s="215">
        <v>15</v>
      </c>
      <c r="AB19" s="215">
        <v>15</v>
      </c>
    </row>
    <row r="20" spans="1:28" x14ac:dyDescent="0.2">
      <c r="A20" s="2" t="s">
        <v>26</v>
      </c>
      <c r="B20" s="20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x14ac:dyDescent="0.2">
      <c r="A21" s="223" t="s">
        <v>80</v>
      </c>
      <c r="B21" s="222" t="s">
        <v>17</v>
      </c>
      <c r="C21" s="215">
        <v>70</v>
      </c>
      <c r="D21" s="8">
        <v>70</v>
      </c>
      <c r="E21" s="8">
        <v>0</v>
      </c>
      <c r="F21" s="8">
        <v>30</v>
      </c>
      <c r="G21" s="8">
        <v>30</v>
      </c>
      <c r="H21" s="8">
        <v>19</v>
      </c>
      <c r="I21" s="8">
        <v>18</v>
      </c>
      <c r="J21" s="8">
        <v>15</v>
      </c>
      <c r="K21" s="8">
        <v>28</v>
      </c>
      <c r="L21" s="215">
        <v>14</v>
      </c>
      <c r="M21" s="215">
        <v>14</v>
      </c>
      <c r="N21" s="8">
        <v>17</v>
      </c>
      <c r="O21" s="8">
        <v>8</v>
      </c>
      <c r="P21" s="8">
        <v>12</v>
      </c>
      <c r="Q21" s="8">
        <v>6</v>
      </c>
      <c r="R21" s="8">
        <v>6</v>
      </c>
      <c r="S21" s="11">
        <v>22</v>
      </c>
      <c r="T21" s="8">
        <v>15</v>
      </c>
      <c r="U21" s="215">
        <v>70</v>
      </c>
      <c r="V21" s="8">
        <v>15</v>
      </c>
      <c r="W21" s="215">
        <v>15</v>
      </c>
      <c r="X21" s="215">
        <v>7</v>
      </c>
      <c r="Y21" s="215">
        <v>4</v>
      </c>
      <c r="Z21" s="215">
        <v>6</v>
      </c>
      <c r="AA21" s="215">
        <v>30</v>
      </c>
      <c r="AB21" s="215">
        <v>30</v>
      </c>
    </row>
    <row r="22" spans="1:28" x14ac:dyDescent="0.2">
      <c r="A22" s="4" t="s">
        <v>27</v>
      </c>
      <c r="B22" s="8" t="s">
        <v>12</v>
      </c>
      <c r="C22" s="215">
        <v>5</v>
      </c>
      <c r="D22" s="8">
        <v>4</v>
      </c>
      <c r="E22" s="8">
        <v>5</v>
      </c>
      <c r="F22" s="8">
        <v>0</v>
      </c>
      <c r="G22" s="8">
        <v>0</v>
      </c>
      <c r="H22" s="8">
        <v>0</v>
      </c>
      <c r="I22" s="8">
        <v>3</v>
      </c>
      <c r="J22" s="8">
        <v>2</v>
      </c>
      <c r="K22" s="8">
        <v>0</v>
      </c>
      <c r="L22" s="215">
        <v>1</v>
      </c>
      <c r="M22" s="215">
        <v>1</v>
      </c>
      <c r="N22" s="8">
        <v>1</v>
      </c>
      <c r="O22" s="8">
        <v>0</v>
      </c>
      <c r="P22" s="8">
        <v>1</v>
      </c>
      <c r="Q22" s="8">
        <v>0</v>
      </c>
      <c r="R22" s="8">
        <v>1</v>
      </c>
      <c r="S22" s="11">
        <v>3</v>
      </c>
      <c r="T22" s="8">
        <v>2</v>
      </c>
      <c r="U22" s="215">
        <v>5</v>
      </c>
      <c r="V22" s="8">
        <v>2</v>
      </c>
      <c r="W22" s="215">
        <v>2</v>
      </c>
      <c r="X22" s="215">
        <v>0</v>
      </c>
      <c r="Y22" s="215">
        <v>0</v>
      </c>
      <c r="Z22" s="215">
        <v>2</v>
      </c>
      <c r="AA22" s="215">
        <v>15</v>
      </c>
      <c r="AB22" s="215">
        <v>15</v>
      </c>
    </row>
    <row r="23" spans="1:28" x14ac:dyDescent="0.2">
      <c r="A23" s="4" t="s">
        <v>28</v>
      </c>
      <c r="B23" s="8" t="s">
        <v>12</v>
      </c>
      <c r="C23" s="215">
        <v>5</v>
      </c>
      <c r="D23" s="8">
        <v>4</v>
      </c>
      <c r="E23" s="8">
        <v>5</v>
      </c>
      <c r="F23" s="8">
        <v>0</v>
      </c>
      <c r="G23" s="8">
        <v>0</v>
      </c>
      <c r="H23" s="8">
        <v>0</v>
      </c>
      <c r="I23" s="8">
        <v>3</v>
      </c>
      <c r="J23" s="8">
        <v>2</v>
      </c>
      <c r="K23" s="8">
        <v>0</v>
      </c>
      <c r="L23" s="215">
        <v>1</v>
      </c>
      <c r="M23" s="215">
        <v>1</v>
      </c>
      <c r="N23" s="8">
        <v>1</v>
      </c>
      <c r="O23" s="8">
        <v>0</v>
      </c>
      <c r="P23" s="8">
        <v>1</v>
      </c>
      <c r="Q23" s="8">
        <v>0</v>
      </c>
      <c r="R23" s="8">
        <v>1</v>
      </c>
      <c r="S23" s="11">
        <v>3</v>
      </c>
      <c r="T23" s="8">
        <v>2</v>
      </c>
      <c r="U23" s="215">
        <v>5</v>
      </c>
      <c r="V23" s="8">
        <v>2</v>
      </c>
      <c r="W23" s="215">
        <v>2</v>
      </c>
      <c r="X23" s="215">
        <v>0</v>
      </c>
      <c r="Y23" s="215">
        <v>0</v>
      </c>
      <c r="Z23" s="215">
        <v>2</v>
      </c>
      <c r="AA23" s="215">
        <v>15</v>
      </c>
      <c r="AB23" s="215">
        <v>15</v>
      </c>
    </row>
    <row r="24" spans="1:28" x14ac:dyDescent="0.2">
      <c r="A24" s="4" t="s">
        <v>29</v>
      </c>
      <c r="B24" s="8" t="s">
        <v>16</v>
      </c>
      <c r="C24" s="215">
        <v>14</v>
      </c>
      <c r="D24" s="8">
        <v>13</v>
      </c>
      <c r="E24" s="8">
        <v>13</v>
      </c>
      <c r="F24" s="8">
        <v>0</v>
      </c>
      <c r="G24" s="8">
        <v>0</v>
      </c>
      <c r="H24" s="8">
        <v>0</v>
      </c>
      <c r="I24" s="8">
        <v>9</v>
      </c>
      <c r="J24" s="8">
        <v>7</v>
      </c>
      <c r="K24" s="8">
        <v>0</v>
      </c>
      <c r="L24" s="215">
        <v>3</v>
      </c>
      <c r="M24" s="215">
        <v>3</v>
      </c>
      <c r="N24" s="8">
        <v>4</v>
      </c>
      <c r="O24" s="8">
        <v>0</v>
      </c>
      <c r="P24" s="8">
        <v>4</v>
      </c>
      <c r="Q24" s="8">
        <v>0</v>
      </c>
      <c r="R24" s="8">
        <v>1</v>
      </c>
      <c r="S24" s="11">
        <v>10</v>
      </c>
      <c r="T24" s="8">
        <v>3</v>
      </c>
      <c r="U24" s="215">
        <v>8</v>
      </c>
      <c r="V24" s="8">
        <v>3</v>
      </c>
      <c r="W24" s="215">
        <v>4</v>
      </c>
      <c r="X24" s="215">
        <v>0</v>
      </c>
      <c r="Y24" s="215">
        <v>0</v>
      </c>
      <c r="Z24" s="215">
        <v>4</v>
      </c>
      <c r="AA24" s="215">
        <v>15</v>
      </c>
      <c r="AB24" s="215">
        <v>15</v>
      </c>
    </row>
    <row r="25" spans="1:28" x14ac:dyDescent="0.2">
      <c r="A25" s="223" t="s">
        <v>378</v>
      </c>
      <c r="B25" s="222" t="s">
        <v>14</v>
      </c>
      <c r="C25" s="215">
        <v>22</v>
      </c>
      <c r="D25" s="8">
        <v>25</v>
      </c>
      <c r="E25" s="8">
        <v>0</v>
      </c>
      <c r="F25" s="8">
        <v>10</v>
      </c>
      <c r="G25" s="8">
        <v>10</v>
      </c>
      <c r="H25" s="8">
        <v>6</v>
      </c>
      <c r="I25" s="8">
        <v>6</v>
      </c>
      <c r="J25" s="8">
        <v>4</v>
      </c>
      <c r="K25" s="8">
        <v>10</v>
      </c>
      <c r="L25" s="215">
        <v>4</v>
      </c>
      <c r="M25" s="215">
        <v>4</v>
      </c>
      <c r="N25" s="8">
        <v>5</v>
      </c>
      <c r="O25" s="8">
        <v>3</v>
      </c>
      <c r="P25" s="8">
        <v>4</v>
      </c>
      <c r="Q25" s="8">
        <v>2</v>
      </c>
      <c r="R25" s="8">
        <v>2</v>
      </c>
      <c r="S25" s="11">
        <v>7</v>
      </c>
      <c r="T25" s="8">
        <v>5</v>
      </c>
      <c r="U25" s="215">
        <v>22</v>
      </c>
      <c r="V25" s="8">
        <v>5</v>
      </c>
      <c r="W25" s="215">
        <v>5</v>
      </c>
      <c r="X25" s="215">
        <v>2</v>
      </c>
      <c r="Y25" s="215">
        <v>4</v>
      </c>
      <c r="Z25" s="215">
        <v>2</v>
      </c>
      <c r="AA25" s="215">
        <v>15</v>
      </c>
      <c r="AB25" s="215">
        <v>15</v>
      </c>
    </row>
    <row r="26" spans="1:28" x14ac:dyDescent="0.2">
      <c r="A26" s="4" t="s">
        <v>31</v>
      </c>
      <c r="B26" s="8" t="s">
        <v>16</v>
      </c>
      <c r="C26" s="215">
        <v>14</v>
      </c>
      <c r="D26" s="8">
        <v>13</v>
      </c>
      <c r="E26" s="8">
        <v>13</v>
      </c>
      <c r="F26" s="8">
        <v>0</v>
      </c>
      <c r="G26" s="8">
        <v>0</v>
      </c>
      <c r="H26" s="8">
        <v>0</v>
      </c>
      <c r="I26" s="8">
        <v>9</v>
      </c>
      <c r="J26" s="8">
        <v>7</v>
      </c>
      <c r="K26" s="8">
        <v>0</v>
      </c>
      <c r="L26" s="215">
        <v>3</v>
      </c>
      <c r="M26" s="215">
        <v>3</v>
      </c>
      <c r="N26" s="8">
        <v>4</v>
      </c>
      <c r="O26" s="8">
        <v>0</v>
      </c>
      <c r="P26" s="8">
        <v>4</v>
      </c>
      <c r="Q26" s="8">
        <v>0</v>
      </c>
      <c r="R26" s="8">
        <v>1</v>
      </c>
      <c r="S26" s="11">
        <v>10</v>
      </c>
      <c r="T26" s="8">
        <v>3</v>
      </c>
      <c r="U26" s="215">
        <v>8</v>
      </c>
      <c r="V26" s="8">
        <v>3</v>
      </c>
      <c r="W26" s="215">
        <v>4</v>
      </c>
      <c r="X26" s="215">
        <v>0</v>
      </c>
      <c r="Y26" s="215">
        <v>0</v>
      </c>
      <c r="Z26" s="215">
        <v>4</v>
      </c>
      <c r="AA26" s="215">
        <v>15</v>
      </c>
      <c r="AB26" s="215">
        <v>15</v>
      </c>
    </row>
    <row r="27" spans="1:28" x14ac:dyDescent="0.2">
      <c r="A27" s="4" t="s">
        <v>32</v>
      </c>
      <c r="B27" s="8" t="s">
        <v>14</v>
      </c>
      <c r="C27" s="215">
        <v>9</v>
      </c>
      <c r="D27" s="8">
        <v>8</v>
      </c>
      <c r="E27" s="8">
        <v>8</v>
      </c>
      <c r="F27" s="8">
        <v>0</v>
      </c>
      <c r="G27" s="8">
        <v>0</v>
      </c>
      <c r="H27" s="8">
        <v>0</v>
      </c>
      <c r="I27" s="8">
        <v>6</v>
      </c>
      <c r="J27" s="8">
        <v>4</v>
      </c>
      <c r="K27" s="8">
        <v>0</v>
      </c>
      <c r="L27" s="215">
        <v>2</v>
      </c>
      <c r="M27" s="215">
        <v>2</v>
      </c>
      <c r="N27" s="8">
        <v>3</v>
      </c>
      <c r="O27" s="8">
        <v>0</v>
      </c>
      <c r="P27" s="8">
        <v>3</v>
      </c>
      <c r="Q27" s="8">
        <v>0</v>
      </c>
      <c r="R27" s="8">
        <v>1</v>
      </c>
      <c r="S27" s="11">
        <v>6</v>
      </c>
      <c r="T27" s="8">
        <v>2</v>
      </c>
      <c r="U27" s="215">
        <v>6</v>
      </c>
      <c r="V27" s="8">
        <v>2</v>
      </c>
      <c r="W27" s="215">
        <v>3</v>
      </c>
      <c r="X27" s="215">
        <v>0</v>
      </c>
      <c r="Y27" s="215">
        <v>0</v>
      </c>
      <c r="Z27" s="215">
        <v>2</v>
      </c>
      <c r="AA27" s="215">
        <v>15</v>
      </c>
      <c r="AB27" s="215">
        <v>15</v>
      </c>
    </row>
    <row r="28" spans="1:28" x14ac:dyDescent="0.2">
      <c r="A28" s="2" t="s">
        <v>33</v>
      </c>
      <c r="B28" s="20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x14ac:dyDescent="0.2">
      <c r="A29" s="223" t="s">
        <v>377</v>
      </c>
      <c r="B29" s="222" t="s">
        <v>16</v>
      </c>
      <c r="C29" s="215">
        <v>32</v>
      </c>
      <c r="D29" s="8">
        <v>36</v>
      </c>
      <c r="E29" s="8">
        <v>0</v>
      </c>
      <c r="F29" s="8">
        <v>14</v>
      </c>
      <c r="G29" s="8">
        <v>14</v>
      </c>
      <c r="H29" s="8">
        <v>9</v>
      </c>
      <c r="I29" s="8">
        <v>9</v>
      </c>
      <c r="J29" s="8">
        <v>7</v>
      </c>
      <c r="K29" s="8">
        <v>14</v>
      </c>
      <c r="L29" s="215">
        <v>6</v>
      </c>
      <c r="M29" s="215">
        <v>6</v>
      </c>
      <c r="N29" s="8">
        <v>8</v>
      </c>
      <c r="O29" s="8">
        <v>3</v>
      </c>
      <c r="P29" s="8">
        <v>6</v>
      </c>
      <c r="Q29" s="8">
        <v>3</v>
      </c>
      <c r="R29" s="8">
        <v>3</v>
      </c>
      <c r="S29" s="11">
        <v>10</v>
      </c>
      <c r="T29" s="8">
        <v>6</v>
      </c>
      <c r="U29" s="215">
        <v>28</v>
      </c>
      <c r="V29" s="8">
        <v>6</v>
      </c>
      <c r="W29" s="215">
        <v>5</v>
      </c>
      <c r="X29" s="215">
        <v>3</v>
      </c>
      <c r="Y29" s="215">
        <v>4</v>
      </c>
      <c r="Z29" s="215">
        <v>4</v>
      </c>
      <c r="AA29" s="215">
        <v>15</v>
      </c>
      <c r="AB29" s="215">
        <v>15</v>
      </c>
    </row>
    <row r="30" spans="1:28" x14ac:dyDescent="0.2">
      <c r="A30" s="223" t="s">
        <v>81</v>
      </c>
      <c r="B30" s="222" t="s">
        <v>14</v>
      </c>
      <c r="C30" s="215">
        <v>22</v>
      </c>
      <c r="D30" s="8">
        <v>25</v>
      </c>
      <c r="E30" s="8">
        <v>0</v>
      </c>
      <c r="F30" s="8">
        <v>10</v>
      </c>
      <c r="G30" s="8">
        <v>10</v>
      </c>
      <c r="H30" s="8">
        <v>6</v>
      </c>
      <c r="I30" s="8">
        <v>6</v>
      </c>
      <c r="J30" s="8">
        <v>4</v>
      </c>
      <c r="K30" s="8">
        <v>10</v>
      </c>
      <c r="L30" s="215">
        <v>4</v>
      </c>
      <c r="M30" s="215">
        <v>4</v>
      </c>
      <c r="N30" s="8">
        <v>5</v>
      </c>
      <c r="O30" s="8">
        <v>3</v>
      </c>
      <c r="P30" s="8">
        <v>4</v>
      </c>
      <c r="Q30" s="8">
        <v>2</v>
      </c>
      <c r="R30" s="8">
        <v>2</v>
      </c>
      <c r="S30" s="11">
        <v>7</v>
      </c>
      <c r="T30" s="8">
        <v>5</v>
      </c>
      <c r="U30" s="215">
        <v>22</v>
      </c>
      <c r="V30" s="8">
        <v>5</v>
      </c>
      <c r="W30" s="215">
        <v>5</v>
      </c>
      <c r="X30" s="215">
        <v>2</v>
      </c>
      <c r="Y30" s="215">
        <v>4</v>
      </c>
      <c r="Z30" s="215">
        <v>2</v>
      </c>
      <c r="AA30" s="215">
        <v>15</v>
      </c>
      <c r="AB30" s="215">
        <v>15</v>
      </c>
    </row>
    <row r="31" spans="1:28" x14ac:dyDescent="0.2">
      <c r="A31" s="223" t="s">
        <v>82</v>
      </c>
      <c r="B31" s="222" t="s">
        <v>14</v>
      </c>
      <c r="C31" s="215">
        <v>22</v>
      </c>
      <c r="D31" s="8">
        <v>25</v>
      </c>
      <c r="E31" s="8">
        <v>0</v>
      </c>
      <c r="F31" s="8">
        <v>10</v>
      </c>
      <c r="G31" s="8">
        <v>10</v>
      </c>
      <c r="H31" s="8">
        <v>6</v>
      </c>
      <c r="I31" s="8">
        <v>6</v>
      </c>
      <c r="J31" s="8">
        <v>4</v>
      </c>
      <c r="K31" s="8">
        <v>10</v>
      </c>
      <c r="L31" s="215">
        <v>4</v>
      </c>
      <c r="M31" s="215">
        <v>4</v>
      </c>
      <c r="N31" s="8">
        <v>5</v>
      </c>
      <c r="O31" s="8">
        <v>3</v>
      </c>
      <c r="P31" s="8">
        <v>4</v>
      </c>
      <c r="Q31" s="8">
        <v>2</v>
      </c>
      <c r="R31" s="8">
        <v>2</v>
      </c>
      <c r="S31" s="11">
        <v>7</v>
      </c>
      <c r="T31" s="8">
        <v>5</v>
      </c>
      <c r="U31" s="215">
        <v>22</v>
      </c>
      <c r="V31" s="8">
        <v>5</v>
      </c>
      <c r="W31" s="215">
        <v>5</v>
      </c>
      <c r="X31" s="215">
        <v>2</v>
      </c>
      <c r="Y31" s="215">
        <v>4</v>
      </c>
      <c r="Z31" s="215">
        <v>2</v>
      </c>
      <c r="AA31" s="215">
        <v>15</v>
      </c>
      <c r="AB31" s="215">
        <v>15</v>
      </c>
    </row>
    <row r="32" spans="1:28" x14ac:dyDescent="0.2">
      <c r="A32" s="2" t="s">
        <v>35</v>
      </c>
      <c r="B32" s="20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x14ac:dyDescent="0.2">
      <c r="A33" s="4" t="s">
        <v>36</v>
      </c>
      <c r="B33" s="8" t="s">
        <v>14</v>
      </c>
      <c r="C33" s="215">
        <v>9</v>
      </c>
      <c r="D33" s="8">
        <v>8</v>
      </c>
      <c r="E33" s="8">
        <v>8</v>
      </c>
      <c r="F33" s="8">
        <v>0</v>
      </c>
      <c r="G33" s="8">
        <v>0</v>
      </c>
      <c r="H33" s="8">
        <v>0</v>
      </c>
      <c r="I33" s="8">
        <v>6</v>
      </c>
      <c r="J33" s="8">
        <v>4</v>
      </c>
      <c r="K33" s="8">
        <v>0</v>
      </c>
      <c r="L33" s="215">
        <v>2</v>
      </c>
      <c r="M33" s="215">
        <v>2</v>
      </c>
      <c r="N33" s="8">
        <v>3</v>
      </c>
      <c r="O33" s="8">
        <v>0</v>
      </c>
      <c r="P33" s="8">
        <v>3</v>
      </c>
      <c r="Q33" s="8">
        <v>0</v>
      </c>
      <c r="R33" s="8">
        <v>1</v>
      </c>
      <c r="S33" s="11">
        <v>6</v>
      </c>
      <c r="T33" s="8">
        <v>2</v>
      </c>
      <c r="U33" s="215">
        <v>6</v>
      </c>
      <c r="V33" s="8">
        <v>2</v>
      </c>
      <c r="W33" s="215">
        <v>3</v>
      </c>
      <c r="X33" s="215">
        <v>0</v>
      </c>
      <c r="Y33" s="215">
        <v>0</v>
      </c>
      <c r="Z33" s="215">
        <v>2</v>
      </c>
      <c r="AA33" s="215">
        <v>15</v>
      </c>
      <c r="AB33" s="215">
        <v>15</v>
      </c>
    </row>
    <row r="34" spans="1:28" x14ac:dyDescent="0.2">
      <c r="A34" s="223" t="s">
        <v>373</v>
      </c>
      <c r="B34" s="222" t="s">
        <v>374</v>
      </c>
      <c r="C34" s="215">
        <v>142</v>
      </c>
      <c r="D34" s="8">
        <v>125</v>
      </c>
      <c r="E34" s="8">
        <v>0</v>
      </c>
      <c r="F34" s="8">
        <v>46</v>
      </c>
      <c r="G34" s="8">
        <v>46</v>
      </c>
      <c r="H34" s="8">
        <v>34</v>
      </c>
      <c r="I34" s="8">
        <v>25</v>
      </c>
      <c r="J34" s="8">
        <v>20</v>
      </c>
      <c r="K34" s="8">
        <v>34</v>
      </c>
      <c r="L34" s="215">
        <v>21</v>
      </c>
      <c r="M34" s="215">
        <v>21</v>
      </c>
      <c r="N34" s="8">
        <v>22</v>
      </c>
      <c r="O34" s="8">
        <v>10</v>
      </c>
      <c r="P34" s="8">
        <v>19</v>
      </c>
      <c r="Q34" s="8">
        <v>9</v>
      </c>
      <c r="R34" s="8">
        <v>9</v>
      </c>
      <c r="S34" s="11">
        <v>30</v>
      </c>
      <c r="T34" s="8">
        <v>17</v>
      </c>
      <c r="U34" s="215">
        <v>82</v>
      </c>
      <c r="V34" s="8">
        <v>17</v>
      </c>
      <c r="W34" s="215">
        <v>17</v>
      </c>
      <c r="X34" s="215">
        <v>8</v>
      </c>
      <c r="Y34" s="215">
        <v>4</v>
      </c>
      <c r="Z34" s="215">
        <v>7</v>
      </c>
      <c r="AA34" s="215">
        <v>30</v>
      </c>
      <c r="AB34" s="215">
        <v>30</v>
      </c>
    </row>
    <row r="35" spans="1:28" x14ac:dyDescent="0.2">
      <c r="A35" s="4" t="s">
        <v>39</v>
      </c>
      <c r="B35" s="8" t="s">
        <v>14</v>
      </c>
      <c r="C35" s="215">
        <v>9</v>
      </c>
      <c r="D35" s="8">
        <v>8</v>
      </c>
      <c r="E35" s="8">
        <v>8</v>
      </c>
      <c r="F35" s="8">
        <v>0</v>
      </c>
      <c r="G35" s="8">
        <v>0</v>
      </c>
      <c r="H35" s="8">
        <v>0</v>
      </c>
      <c r="I35" s="8">
        <v>6</v>
      </c>
      <c r="J35" s="8">
        <v>4</v>
      </c>
      <c r="K35" s="8">
        <v>0</v>
      </c>
      <c r="L35" s="215">
        <v>2</v>
      </c>
      <c r="M35" s="215">
        <v>2</v>
      </c>
      <c r="N35" s="8">
        <v>3</v>
      </c>
      <c r="O35" s="8">
        <v>0</v>
      </c>
      <c r="P35" s="8">
        <v>3</v>
      </c>
      <c r="Q35" s="8">
        <v>0</v>
      </c>
      <c r="R35" s="8">
        <v>1</v>
      </c>
      <c r="S35" s="11">
        <v>6</v>
      </c>
      <c r="T35" s="8">
        <v>2</v>
      </c>
      <c r="U35" s="215">
        <v>6</v>
      </c>
      <c r="V35" s="8">
        <v>2</v>
      </c>
      <c r="W35" s="215">
        <v>3</v>
      </c>
      <c r="X35" s="215">
        <v>0</v>
      </c>
      <c r="Y35" s="215">
        <v>0</v>
      </c>
      <c r="Z35" s="215">
        <v>2</v>
      </c>
      <c r="AA35" s="215">
        <v>15</v>
      </c>
      <c r="AB35" s="215">
        <v>15</v>
      </c>
    </row>
    <row r="36" spans="1:28" x14ac:dyDescent="0.2">
      <c r="A36" s="223" t="s">
        <v>375</v>
      </c>
      <c r="B36" s="222" t="s">
        <v>17</v>
      </c>
      <c r="C36" s="215">
        <v>70</v>
      </c>
      <c r="D36" s="8">
        <v>70</v>
      </c>
      <c r="E36" s="8">
        <v>0</v>
      </c>
      <c r="F36" s="8">
        <v>30</v>
      </c>
      <c r="G36" s="8">
        <v>30</v>
      </c>
      <c r="H36" s="8">
        <v>19</v>
      </c>
      <c r="I36" s="8">
        <v>18</v>
      </c>
      <c r="J36" s="8">
        <v>15</v>
      </c>
      <c r="K36" s="8">
        <v>28</v>
      </c>
      <c r="L36" s="215">
        <v>14</v>
      </c>
      <c r="M36" s="215">
        <v>14</v>
      </c>
      <c r="N36" s="8">
        <v>17</v>
      </c>
      <c r="O36" s="8">
        <v>8</v>
      </c>
      <c r="P36" s="8">
        <v>12</v>
      </c>
      <c r="Q36" s="8">
        <v>6</v>
      </c>
      <c r="R36" s="8">
        <v>6</v>
      </c>
      <c r="S36" s="11">
        <v>22</v>
      </c>
      <c r="T36" s="8">
        <v>15</v>
      </c>
      <c r="U36" s="215">
        <v>70</v>
      </c>
      <c r="V36" s="8">
        <v>15</v>
      </c>
      <c r="W36" s="215">
        <v>15</v>
      </c>
      <c r="X36" s="215">
        <v>7</v>
      </c>
      <c r="Y36" s="215">
        <v>4</v>
      </c>
      <c r="Z36" s="215">
        <v>6</v>
      </c>
      <c r="AA36" s="215">
        <v>30</v>
      </c>
      <c r="AB36" s="215">
        <v>30</v>
      </c>
    </row>
    <row r="37" spans="1:28" x14ac:dyDescent="0.2">
      <c r="A37" s="4" t="s">
        <v>41</v>
      </c>
      <c r="B37" s="8" t="s">
        <v>14</v>
      </c>
      <c r="C37" s="215">
        <v>9</v>
      </c>
      <c r="D37" s="8">
        <v>8</v>
      </c>
      <c r="E37" s="8">
        <v>8</v>
      </c>
      <c r="F37" s="8">
        <v>0</v>
      </c>
      <c r="G37" s="8">
        <v>0</v>
      </c>
      <c r="H37" s="8">
        <v>0</v>
      </c>
      <c r="I37" s="8">
        <v>6</v>
      </c>
      <c r="J37" s="8">
        <v>4</v>
      </c>
      <c r="K37" s="8">
        <v>0</v>
      </c>
      <c r="L37" s="215">
        <v>2</v>
      </c>
      <c r="M37" s="215">
        <v>2</v>
      </c>
      <c r="N37" s="8">
        <v>3</v>
      </c>
      <c r="O37" s="8">
        <v>0</v>
      </c>
      <c r="P37" s="8">
        <v>3</v>
      </c>
      <c r="Q37" s="8">
        <v>0</v>
      </c>
      <c r="R37" s="8">
        <v>1</v>
      </c>
      <c r="S37" s="11">
        <v>6</v>
      </c>
      <c r="T37" s="8">
        <v>2</v>
      </c>
      <c r="U37" s="215">
        <v>6</v>
      </c>
      <c r="V37" s="8">
        <v>2</v>
      </c>
      <c r="W37" s="215">
        <v>3</v>
      </c>
      <c r="X37" s="215">
        <v>0</v>
      </c>
      <c r="Y37" s="215">
        <v>0</v>
      </c>
      <c r="Z37" s="215">
        <v>2</v>
      </c>
      <c r="AA37" s="215">
        <v>15</v>
      </c>
      <c r="AB37" s="215">
        <v>15</v>
      </c>
    </row>
    <row r="38" spans="1:28" x14ac:dyDescent="0.2">
      <c r="A38" s="223" t="s">
        <v>83</v>
      </c>
      <c r="B38" s="222" t="s">
        <v>14</v>
      </c>
      <c r="C38" s="215">
        <v>22</v>
      </c>
      <c r="D38" s="8">
        <v>25</v>
      </c>
      <c r="E38" s="8">
        <v>0</v>
      </c>
      <c r="F38" s="8">
        <v>10</v>
      </c>
      <c r="G38" s="8">
        <v>10</v>
      </c>
      <c r="H38" s="8">
        <v>6</v>
      </c>
      <c r="I38" s="8">
        <v>6</v>
      </c>
      <c r="J38" s="8">
        <v>4</v>
      </c>
      <c r="K38" s="8">
        <v>10</v>
      </c>
      <c r="L38" s="215">
        <v>4</v>
      </c>
      <c r="M38" s="215">
        <v>4</v>
      </c>
      <c r="N38" s="8">
        <v>5</v>
      </c>
      <c r="O38" s="8">
        <v>3</v>
      </c>
      <c r="P38" s="8">
        <v>4</v>
      </c>
      <c r="Q38" s="8">
        <v>2</v>
      </c>
      <c r="R38" s="8">
        <v>2</v>
      </c>
      <c r="S38" s="11">
        <v>7</v>
      </c>
      <c r="T38" s="8">
        <v>5</v>
      </c>
      <c r="U38" s="215">
        <v>22</v>
      </c>
      <c r="V38" s="8">
        <v>5</v>
      </c>
      <c r="W38" s="215">
        <v>5</v>
      </c>
      <c r="X38" s="215">
        <v>2</v>
      </c>
      <c r="Y38" s="215">
        <v>4</v>
      </c>
      <c r="Z38" s="215">
        <v>2</v>
      </c>
      <c r="AA38" s="215">
        <v>15</v>
      </c>
      <c r="AB38" s="215">
        <v>15</v>
      </c>
    </row>
    <row r="39" spans="1:28" x14ac:dyDescent="0.2">
      <c r="A39" s="223" t="s">
        <v>42</v>
      </c>
      <c r="B39" s="222" t="s">
        <v>12</v>
      </c>
      <c r="C39" s="215">
        <v>5</v>
      </c>
      <c r="D39" s="8">
        <v>4</v>
      </c>
      <c r="E39" s="8">
        <v>5</v>
      </c>
      <c r="F39" s="8">
        <v>0</v>
      </c>
      <c r="G39" s="8">
        <v>0</v>
      </c>
      <c r="H39" s="8">
        <v>0</v>
      </c>
      <c r="I39" s="8">
        <v>3</v>
      </c>
      <c r="J39" s="8">
        <v>2</v>
      </c>
      <c r="K39" s="8">
        <v>0</v>
      </c>
      <c r="L39" s="215">
        <v>1</v>
      </c>
      <c r="M39" s="215">
        <v>1</v>
      </c>
      <c r="N39" s="8">
        <v>1</v>
      </c>
      <c r="O39" s="8">
        <v>0</v>
      </c>
      <c r="P39" s="8">
        <v>1</v>
      </c>
      <c r="Q39" s="8">
        <v>0</v>
      </c>
      <c r="R39" s="8">
        <v>1</v>
      </c>
      <c r="S39" s="11">
        <v>3</v>
      </c>
      <c r="T39" s="8">
        <v>2</v>
      </c>
      <c r="U39" s="215">
        <v>5</v>
      </c>
      <c r="V39" s="8">
        <v>2</v>
      </c>
      <c r="W39" s="215">
        <v>2</v>
      </c>
      <c r="X39" s="215">
        <v>0</v>
      </c>
      <c r="Y39" s="215">
        <v>0</v>
      </c>
      <c r="Z39" s="215">
        <v>2</v>
      </c>
      <c r="AA39" s="215">
        <v>15</v>
      </c>
      <c r="AB39" s="215">
        <v>15</v>
      </c>
    </row>
    <row r="40" spans="1:28" x14ac:dyDescent="0.2">
      <c r="A40" s="223" t="s">
        <v>84</v>
      </c>
      <c r="B40" s="222" t="s">
        <v>14</v>
      </c>
      <c r="C40" s="215">
        <v>22</v>
      </c>
      <c r="D40" s="8">
        <v>25</v>
      </c>
      <c r="E40" s="8">
        <v>0</v>
      </c>
      <c r="F40" s="8">
        <v>10</v>
      </c>
      <c r="G40" s="8">
        <v>10</v>
      </c>
      <c r="H40" s="8">
        <v>6</v>
      </c>
      <c r="I40" s="8">
        <v>6</v>
      </c>
      <c r="J40" s="8">
        <v>4</v>
      </c>
      <c r="K40" s="8">
        <v>10</v>
      </c>
      <c r="L40" s="215">
        <v>4</v>
      </c>
      <c r="M40" s="215">
        <v>4</v>
      </c>
      <c r="N40" s="8">
        <v>5</v>
      </c>
      <c r="O40" s="8">
        <v>3</v>
      </c>
      <c r="P40" s="8">
        <v>4</v>
      </c>
      <c r="Q40" s="8">
        <v>2</v>
      </c>
      <c r="R40" s="8">
        <v>2</v>
      </c>
      <c r="S40" s="11">
        <v>7</v>
      </c>
      <c r="T40" s="8">
        <v>5</v>
      </c>
      <c r="U40" s="215">
        <v>22</v>
      </c>
      <c r="V40" s="8">
        <v>5</v>
      </c>
      <c r="W40" s="215">
        <v>5</v>
      </c>
      <c r="X40" s="215">
        <v>2</v>
      </c>
      <c r="Y40" s="215">
        <v>4</v>
      </c>
      <c r="Z40" s="215">
        <v>2</v>
      </c>
      <c r="AA40" s="215">
        <v>15</v>
      </c>
      <c r="AB40" s="215">
        <v>15</v>
      </c>
    </row>
    <row r="41" spans="1:28" x14ac:dyDescent="0.2">
      <c r="A41" s="223" t="s">
        <v>85</v>
      </c>
      <c r="B41" s="222" t="s">
        <v>16</v>
      </c>
      <c r="C41" s="215">
        <v>32</v>
      </c>
      <c r="D41" s="8">
        <v>36</v>
      </c>
      <c r="E41" s="8">
        <v>0</v>
      </c>
      <c r="F41" s="8">
        <v>14</v>
      </c>
      <c r="G41" s="8">
        <v>14</v>
      </c>
      <c r="H41" s="8">
        <v>9</v>
      </c>
      <c r="I41" s="8">
        <v>9</v>
      </c>
      <c r="J41" s="8">
        <v>7</v>
      </c>
      <c r="K41" s="8">
        <v>14</v>
      </c>
      <c r="L41" s="215">
        <v>6</v>
      </c>
      <c r="M41" s="215">
        <v>6</v>
      </c>
      <c r="N41" s="8">
        <v>8</v>
      </c>
      <c r="O41" s="8">
        <v>3</v>
      </c>
      <c r="P41" s="8">
        <v>6</v>
      </c>
      <c r="Q41" s="8">
        <v>3</v>
      </c>
      <c r="R41" s="8">
        <v>3</v>
      </c>
      <c r="S41" s="11">
        <v>10</v>
      </c>
      <c r="T41" s="8">
        <v>6</v>
      </c>
      <c r="U41" s="215">
        <v>28</v>
      </c>
      <c r="V41" s="8">
        <v>6</v>
      </c>
      <c r="W41" s="215">
        <v>5</v>
      </c>
      <c r="X41" s="215">
        <v>3</v>
      </c>
      <c r="Y41" s="215">
        <v>4</v>
      </c>
      <c r="Z41" s="215">
        <v>4</v>
      </c>
      <c r="AA41" s="215">
        <v>15</v>
      </c>
      <c r="AB41" s="215">
        <v>15</v>
      </c>
    </row>
    <row r="42" spans="1:28" x14ac:dyDescent="0.2">
      <c r="A42" s="223" t="s">
        <v>86</v>
      </c>
      <c r="B42" s="222" t="s">
        <v>14</v>
      </c>
      <c r="C42" s="215">
        <v>22</v>
      </c>
      <c r="D42" s="8">
        <v>25</v>
      </c>
      <c r="E42" s="8">
        <v>0</v>
      </c>
      <c r="F42" s="8">
        <v>10</v>
      </c>
      <c r="G42" s="8">
        <v>10</v>
      </c>
      <c r="H42" s="8">
        <v>6</v>
      </c>
      <c r="I42" s="8">
        <v>6</v>
      </c>
      <c r="J42" s="8">
        <v>4</v>
      </c>
      <c r="K42" s="8">
        <v>10</v>
      </c>
      <c r="L42" s="215">
        <v>4</v>
      </c>
      <c r="M42" s="215">
        <v>4</v>
      </c>
      <c r="N42" s="8">
        <v>5</v>
      </c>
      <c r="O42" s="8">
        <v>3</v>
      </c>
      <c r="P42" s="8">
        <v>4</v>
      </c>
      <c r="Q42" s="8">
        <v>2</v>
      </c>
      <c r="R42" s="8">
        <v>2</v>
      </c>
      <c r="S42" s="11">
        <v>7</v>
      </c>
      <c r="T42" s="8">
        <v>5</v>
      </c>
      <c r="U42" s="215">
        <v>22</v>
      </c>
      <c r="V42" s="8">
        <v>5</v>
      </c>
      <c r="W42" s="215">
        <v>5</v>
      </c>
      <c r="X42" s="215">
        <v>2</v>
      </c>
      <c r="Y42" s="215">
        <v>4</v>
      </c>
      <c r="Z42" s="215">
        <v>2</v>
      </c>
      <c r="AA42" s="215">
        <v>15</v>
      </c>
      <c r="AB42" s="215">
        <v>15</v>
      </c>
    </row>
    <row r="43" spans="1:28" x14ac:dyDescent="0.2">
      <c r="A43" s="223" t="s">
        <v>379</v>
      </c>
      <c r="B43" s="222" t="s">
        <v>14</v>
      </c>
      <c r="C43" s="215">
        <v>22</v>
      </c>
      <c r="D43" s="8">
        <v>25</v>
      </c>
      <c r="E43" s="8">
        <v>0</v>
      </c>
      <c r="F43" s="8">
        <v>10</v>
      </c>
      <c r="G43" s="8">
        <v>10</v>
      </c>
      <c r="H43" s="8">
        <v>6</v>
      </c>
      <c r="I43" s="8">
        <v>6</v>
      </c>
      <c r="J43" s="8">
        <v>4</v>
      </c>
      <c r="K43" s="8">
        <v>10</v>
      </c>
      <c r="L43" s="215">
        <v>4</v>
      </c>
      <c r="M43" s="215">
        <v>4</v>
      </c>
      <c r="N43" s="8">
        <v>5</v>
      </c>
      <c r="O43" s="8">
        <v>3</v>
      </c>
      <c r="P43" s="8">
        <v>4</v>
      </c>
      <c r="Q43" s="8">
        <v>2</v>
      </c>
      <c r="R43" s="8">
        <v>2</v>
      </c>
      <c r="S43" s="11">
        <v>7</v>
      </c>
      <c r="T43" s="8">
        <v>5</v>
      </c>
      <c r="U43" s="215">
        <v>22</v>
      </c>
      <c r="V43" s="8">
        <v>5</v>
      </c>
      <c r="W43" s="215">
        <v>5</v>
      </c>
      <c r="X43" s="215">
        <v>2</v>
      </c>
      <c r="Y43" s="215">
        <v>4</v>
      </c>
      <c r="Z43" s="215">
        <v>2</v>
      </c>
      <c r="AA43" s="215">
        <v>15</v>
      </c>
      <c r="AB43" s="215">
        <v>15</v>
      </c>
    </row>
    <row r="44" spans="1:28" x14ac:dyDescent="0.2">
      <c r="A44" s="223" t="s">
        <v>87</v>
      </c>
      <c r="B44" s="222" t="s">
        <v>14</v>
      </c>
      <c r="C44" s="215">
        <v>22</v>
      </c>
      <c r="D44" s="8">
        <v>25</v>
      </c>
      <c r="E44" s="8">
        <v>0</v>
      </c>
      <c r="F44" s="8">
        <v>10</v>
      </c>
      <c r="G44" s="8">
        <v>10</v>
      </c>
      <c r="H44" s="8">
        <v>6</v>
      </c>
      <c r="I44" s="8">
        <v>6</v>
      </c>
      <c r="J44" s="8">
        <v>4</v>
      </c>
      <c r="K44" s="8">
        <v>10</v>
      </c>
      <c r="L44" s="215">
        <v>4</v>
      </c>
      <c r="M44" s="215">
        <v>4</v>
      </c>
      <c r="N44" s="8">
        <v>5</v>
      </c>
      <c r="O44" s="8">
        <v>3</v>
      </c>
      <c r="P44" s="8">
        <v>4</v>
      </c>
      <c r="Q44" s="8">
        <v>2</v>
      </c>
      <c r="R44" s="8">
        <v>2</v>
      </c>
      <c r="S44" s="11">
        <v>7</v>
      </c>
      <c r="T44" s="8">
        <v>5</v>
      </c>
      <c r="U44" s="215">
        <v>22</v>
      </c>
      <c r="V44" s="8">
        <v>5</v>
      </c>
      <c r="W44" s="215">
        <v>5</v>
      </c>
      <c r="X44" s="215">
        <v>2</v>
      </c>
      <c r="Y44" s="215">
        <v>4</v>
      </c>
      <c r="Z44" s="215">
        <v>2</v>
      </c>
      <c r="AA44" s="215">
        <v>15</v>
      </c>
      <c r="AB44" s="215">
        <v>15</v>
      </c>
    </row>
    <row r="45" spans="1:28" x14ac:dyDescent="0.2">
      <c r="A45" s="223" t="s">
        <v>380</v>
      </c>
      <c r="B45" s="222" t="s">
        <v>14</v>
      </c>
      <c r="C45" s="215">
        <v>22</v>
      </c>
      <c r="D45" s="8">
        <v>25</v>
      </c>
      <c r="E45" s="8">
        <v>0</v>
      </c>
      <c r="F45" s="8">
        <v>10</v>
      </c>
      <c r="G45" s="8">
        <v>10</v>
      </c>
      <c r="H45" s="8">
        <v>6</v>
      </c>
      <c r="I45" s="8">
        <v>6</v>
      </c>
      <c r="J45" s="8">
        <v>4</v>
      </c>
      <c r="K45" s="8">
        <v>10</v>
      </c>
      <c r="L45" s="215">
        <v>4</v>
      </c>
      <c r="M45" s="215">
        <v>4</v>
      </c>
      <c r="N45" s="8">
        <v>5</v>
      </c>
      <c r="O45" s="8">
        <v>3</v>
      </c>
      <c r="P45" s="8">
        <v>4</v>
      </c>
      <c r="Q45" s="8">
        <v>2</v>
      </c>
      <c r="R45" s="8">
        <v>2</v>
      </c>
      <c r="S45" s="11">
        <v>7</v>
      </c>
      <c r="T45" s="8">
        <v>5</v>
      </c>
      <c r="U45" s="215">
        <v>22</v>
      </c>
      <c r="V45" s="8">
        <v>5</v>
      </c>
      <c r="W45" s="215">
        <v>5</v>
      </c>
      <c r="X45" s="215">
        <v>2</v>
      </c>
      <c r="Y45" s="215">
        <v>4</v>
      </c>
      <c r="Z45" s="215">
        <v>2</v>
      </c>
      <c r="AA45" s="215">
        <v>15</v>
      </c>
      <c r="AB45" s="215">
        <v>15</v>
      </c>
    </row>
    <row r="46" spans="1:28" x14ac:dyDescent="0.2">
      <c r="A46" s="223" t="s">
        <v>381</v>
      </c>
      <c r="B46" s="222" t="s">
        <v>14</v>
      </c>
      <c r="C46" s="215">
        <v>22</v>
      </c>
      <c r="D46" s="8">
        <v>25</v>
      </c>
      <c r="E46" s="8">
        <v>0</v>
      </c>
      <c r="F46" s="8">
        <v>10</v>
      </c>
      <c r="G46" s="8">
        <v>10</v>
      </c>
      <c r="H46" s="8">
        <v>6</v>
      </c>
      <c r="I46" s="8">
        <v>6</v>
      </c>
      <c r="J46" s="8">
        <v>4</v>
      </c>
      <c r="K46" s="8">
        <v>10</v>
      </c>
      <c r="L46" s="215">
        <v>4</v>
      </c>
      <c r="M46" s="215">
        <v>4</v>
      </c>
      <c r="N46" s="8">
        <v>5</v>
      </c>
      <c r="O46" s="8">
        <v>3</v>
      </c>
      <c r="P46" s="8">
        <v>4</v>
      </c>
      <c r="Q46" s="8">
        <v>2</v>
      </c>
      <c r="R46" s="8">
        <v>2</v>
      </c>
      <c r="S46" s="11">
        <v>7</v>
      </c>
      <c r="T46" s="8">
        <v>5</v>
      </c>
      <c r="U46" s="215">
        <v>22</v>
      </c>
      <c r="V46" s="8">
        <v>5</v>
      </c>
      <c r="W46" s="215">
        <v>5</v>
      </c>
      <c r="X46" s="215">
        <v>2</v>
      </c>
      <c r="Y46" s="215">
        <v>4</v>
      </c>
      <c r="Z46" s="215">
        <v>2</v>
      </c>
      <c r="AA46" s="215">
        <v>15</v>
      </c>
      <c r="AB46" s="215">
        <v>15</v>
      </c>
    </row>
    <row r="47" spans="1:28" x14ac:dyDescent="0.2">
      <c r="A47" s="223" t="s">
        <v>88</v>
      </c>
      <c r="B47" s="222" t="s">
        <v>16</v>
      </c>
      <c r="C47" s="215">
        <v>32</v>
      </c>
      <c r="D47" s="8">
        <v>36</v>
      </c>
      <c r="E47" s="8">
        <v>0</v>
      </c>
      <c r="F47" s="8">
        <v>14</v>
      </c>
      <c r="G47" s="8">
        <v>14</v>
      </c>
      <c r="H47" s="8">
        <v>9</v>
      </c>
      <c r="I47" s="8">
        <v>9</v>
      </c>
      <c r="J47" s="8">
        <v>7</v>
      </c>
      <c r="K47" s="8">
        <v>14</v>
      </c>
      <c r="L47" s="215">
        <v>6</v>
      </c>
      <c r="M47" s="215">
        <v>6</v>
      </c>
      <c r="N47" s="8">
        <v>8</v>
      </c>
      <c r="O47" s="8">
        <v>3</v>
      </c>
      <c r="P47" s="8">
        <v>6</v>
      </c>
      <c r="Q47" s="8">
        <v>3</v>
      </c>
      <c r="R47" s="8">
        <v>3</v>
      </c>
      <c r="S47" s="11">
        <v>10</v>
      </c>
      <c r="T47" s="8">
        <v>6</v>
      </c>
      <c r="U47" s="215">
        <v>28</v>
      </c>
      <c r="V47" s="8">
        <v>6</v>
      </c>
      <c r="W47" s="215">
        <v>5</v>
      </c>
      <c r="X47" s="215">
        <v>3</v>
      </c>
      <c r="Y47" s="215">
        <v>4</v>
      </c>
      <c r="Z47" s="215">
        <v>4</v>
      </c>
      <c r="AA47" s="215">
        <v>15</v>
      </c>
      <c r="AB47" s="215">
        <v>15</v>
      </c>
    </row>
    <row r="48" spans="1:28" x14ac:dyDescent="0.2">
      <c r="A48" s="4" t="s">
        <v>46</v>
      </c>
      <c r="B48" s="8" t="s">
        <v>14</v>
      </c>
      <c r="C48" s="215">
        <v>9</v>
      </c>
      <c r="D48" s="8">
        <v>8</v>
      </c>
      <c r="E48" s="8">
        <v>8</v>
      </c>
      <c r="F48" s="8">
        <v>0</v>
      </c>
      <c r="G48" s="8">
        <v>0</v>
      </c>
      <c r="H48" s="8">
        <v>0</v>
      </c>
      <c r="I48" s="8">
        <v>6</v>
      </c>
      <c r="J48" s="8">
        <v>4</v>
      </c>
      <c r="K48" s="8">
        <v>0</v>
      </c>
      <c r="L48" s="215">
        <v>2</v>
      </c>
      <c r="M48" s="215">
        <v>2</v>
      </c>
      <c r="N48" s="8">
        <v>3</v>
      </c>
      <c r="O48" s="8">
        <v>0</v>
      </c>
      <c r="P48" s="8">
        <v>3</v>
      </c>
      <c r="Q48" s="8">
        <v>0</v>
      </c>
      <c r="R48" s="8">
        <v>1</v>
      </c>
      <c r="S48" s="11">
        <v>6</v>
      </c>
      <c r="T48" s="8">
        <v>2</v>
      </c>
      <c r="U48" s="215">
        <v>6</v>
      </c>
      <c r="V48" s="8">
        <v>2</v>
      </c>
      <c r="W48" s="215">
        <v>3</v>
      </c>
      <c r="X48" s="215">
        <v>0</v>
      </c>
      <c r="Y48" s="215">
        <v>0</v>
      </c>
      <c r="Z48" s="215">
        <v>2</v>
      </c>
      <c r="AA48" s="215">
        <v>15</v>
      </c>
      <c r="AB48" s="215">
        <v>15</v>
      </c>
    </row>
    <row r="49" spans="1:28" x14ac:dyDescent="0.2">
      <c r="A49" s="2" t="s">
        <v>47</v>
      </c>
      <c r="B49" s="20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28" x14ac:dyDescent="0.2">
      <c r="A50" s="223" t="s">
        <v>89</v>
      </c>
      <c r="B50" s="222" t="s">
        <v>48</v>
      </c>
      <c r="C50" s="215">
        <v>142</v>
      </c>
      <c r="D50" s="8">
        <v>125</v>
      </c>
      <c r="E50" s="8">
        <v>0</v>
      </c>
      <c r="F50" s="8">
        <v>46</v>
      </c>
      <c r="G50" s="8">
        <v>46</v>
      </c>
      <c r="H50" s="8">
        <v>34</v>
      </c>
      <c r="I50" s="8">
        <v>25</v>
      </c>
      <c r="J50" s="8">
        <v>20</v>
      </c>
      <c r="K50" s="8">
        <v>34</v>
      </c>
      <c r="L50" s="215">
        <v>21</v>
      </c>
      <c r="M50" s="215">
        <v>21</v>
      </c>
      <c r="N50" s="8">
        <v>22</v>
      </c>
      <c r="O50" s="8">
        <v>10</v>
      </c>
      <c r="P50" s="8">
        <v>19</v>
      </c>
      <c r="Q50" s="8">
        <v>9</v>
      </c>
      <c r="R50" s="8">
        <v>9</v>
      </c>
      <c r="S50" s="11">
        <v>30</v>
      </c>
      <c r="T50" s="8">
        <v>17</v>
      </c>
      <c r="U50" s="215">
        <v>82</v>
      </c>
      <c r="V50" s="8">
        <v>17</v>
      </c>
      <c r="W50" s="215">
        <v>17</v>
      </c>
      <c r="X50" s="215">
        <v>8</v>
      </c>
      <c r="Y50" s="215">
        <v>4</v>
      </c>
      <c r="Z50" s="215">
        <v>7</v>
      </c>
      <c r="AA50" s="215">
        <v>30</v>
      </c>
      <c r="AB50" s="215">
        <v>30</v>
      </c>
    </row>
    <row r="51" spans="1:28" x14ac:dyDescent="0.2">
      <c r="A51" s="223" t="s">
        <v>90</v>
      </c>
      <c r="B51" s="222" t="s">
        <v>14</v>
      </c>
      <c r="C51" s="215">
        <v>22</v>
      </c>
      <c r="D51" s="8">
        <v>25</v>
      </c>
      <c r="E51" s="8">
        <v>0</v>
      </c>
      <c r="F51" s="8">
        <v>10</v>
      </c>
      <c r="G51" s="8">
        <v>10</v>
      </c>
      <c r="H51" s="8">
        <v>6</v>
      </c>
      <c r="I51" s="8">
        <v>6</v>
      </c>
      <c r="J51" s="8">
        <v>4</v>
      </c>
      <c r="K51" s="8">
        <v>10</v>
      </c>
      <c r="L51" s="215">
        <v>4</v>
      </c>
      <c r="M51" s="215">
        <v>4</v>
      </c>
      <c r="N51" s="8">
        <v>5</v>
      </c>
      <c r="O51" s="8">
        <v>3</v>
      </c>
      <c r="P51" s="8">
        <v>4</v>
      </c>
      <c r="Q51" s="8">
        <v>2</v>
      </c>
      <c r="R51" s="8">
        <v>2</v>
      </c>
      <c r="S51" s="11">
        <v>7</v>
      </c>
      <c r="T51" s="8">
        <v>5</v>
      </c>
      <c r="U51" s="215">
        <v>22</v>
      </c>
      <c r="V51" s="8">
        <v>5</v>
      </c>
      <c r="W51" s="215">
        <v>5</v>
      </c>
      <c r="X51" s="215">
        <v>2</v>
      </c>
      <c r="Y51" s="215">
        <v>4</v>
      </c>
      <c r="Z51" s="215">
        <v>2</v>
      </c>
      <c r="AA51" s="215">
        <v>15</v>
      </c>
      <c r="AB51" s="215">
        <v>15</v>
      </c>
    </row>
    <row r="52" spans="1:28" x14ac:dyDescent="0.2">
      <c r="A52" s="223" t="s">
        <v>91</v>
      </c>
      <c r="B52" s="222" t="s">
        <v>14</v>
      </c>
      <c r="C52" s="215">
        <v>22</v>
      </c>
      <c r="D52" s="8">
        <v>25</v>
      </c>
      <c r="E52" s="8">
        <v>0</v>
      </c>
      <c r="F52" s="8">
        <v>10</v>
      </c>
      <c r="G52" s="8">
        <v>10</v>
      </c>
      <c r="H52" s="8">
        <v>6</v>
      </c>
      <c r="I52" s="8">
        <v>6</v>
      </c>
      <c r="J52" s="8">
        <v>4</v>
      </c>
      <c r="K52" s="8">
        <v>10</v>
      </c>
      <c r="L52" s="215">
        <v>4</v>
      </c>
      <c r="M52" s="215">
        <v>4</v>
      </c>
      <c r="N52" s="8">
        <v>5</v>
      </c>
      <c r="O52" s="8">
        <v>3</v>
      </c>
      <c r="P52" s="8">
        <v>4</v>
      </c>
      <c r="Q52" s="8">
        <v>2</v>
      </c>
      <c r="R52" s="8">
        <v>2</v>
      </c>
      <c r="S52" s="11">
        <v>7</v>
      </c>
      <c r="T52" s="8">
        <v>5</v>
      </c>
      <c r="U52" s="215">
        <v>22</v>
      </c>
      <c r="V52" s="8">
        <v>5</v>
      </c>
      <c r="W52" s="215">
        <v>5</v>
      </c>
      <c r="X52" s="215">
        <v>2</v>
      </c>
      <c r="Y52" s="215">
        <v>4</v>
      </c>
      <c r="Z52" s="215">
        <v>2</v>
      </c>
      <c r="AA52" s="215">
        <v>15</v>
      </c>
      <c r="AB52" s="215">
        <v>15</v>
      </c>
    </row>
    <row r="53" spans="1:28" x14ac:dyDescent="0.2">
      <c r="A53" s="223" t="s">
        <v>376</v>
      </c>
      <c r="B53" s="222" t="s">
        <v>17</v>
      </c>
      <c r="C53" s="215">
        <v>70</v>
      </c>
      <c r="D53" s="8">
        <v>70</v>
      </c>
      <c r="E53" s="8">
        <v>0</v>
      </c>
      <c r="F53" s="8">
        <v>30</v>
      </c>
      <c r="G53" s="8">
        <v>30</v>
      </c>
      <c r="H53" s="8">
        <v>19</v>
      </c>
      <c r="I53" s="8">
        <v>18</v>
      </c>
      <c r="J53" s="8">
        <v>15</v>
      </c>
      <c r="K53" s="8">
        <v>28</v>
      </c>
      <c r="L53" s="215">
        <v>14</v>
      </c>
      <c r="M53" s="215">
        <v>14</v>
      </c>
      <c r="N53" s="8">
        <v>17</v>
      </c>
      <c r="O53" s="8">
        <v>8</v>
      </c>
      <c r="P53" s="8">
        <v>12</v>
      </c>
      <c r="Q53" s="8">
        <v>6</v>
      </c>
      <c r="R53" s="8">
        <v>6</v>
      </c>
      <c r="S53" s="11">
        <v>22</v>
      </c>
      <c r="T53" s="8">
        <v>15</v>
      </c>
      <c r="U53" s="215">
        <v>70</v>
      </c>
      <c r="V53" s="8">
        <v>15</v>
      </c>
      <c r="W53" s="215">
        <v>15</v>
      </c>
      <c r="X53" s="215">
        <v>7</v>
      </c>
      <c r="Y53" s="215">
        <v>4</v>
      </c>
      <c r="Z53" s="215">
        <v>6</v>
      </c>
      <c r="AA53" s="215">
        <v>30</v>
      </c>
      <c r="AB53" s="215">
        <v>30</v>
      </c>
    </row>
    <row r="54" spans="1:28" x14ac:dyDescent="0.2">
      <c r="A54" s="223" t="s">
        <v>92</v>
      </c>
      <c r="B54" s="222" t="s">
        <v>16</v>
      </c>
      <c r="C54" s="215">
        <v>32</v>
      </c>
      <c r="D54" s="8">
        <v>36</v>
      </c>
      <c r="E54" s="8">
        <v>0</v>
      </c>
      <c r="F54" s="8">
        <v>14</v>
      </c>
      <c r="G54" s="8">
        <v>14</v>
      </c>
      <c r="H54" s="8">
        <v>9</v>
      </c>
      <c r="I54" s="8">
        <v>9</v>
      </c>
      <c r="J54" s="8">
        <v>7</v>
      </c>
      <c r="K54" s="8">
        <v>14</v>
      </c>
      <c r="L54" s="215">
        <v>6</v>
      </c>
      <c r="M54" s="215">
        <v>6</v>
      </c>
      <c r="N54" s="8">
        <v>8</v>
      </c>
      <c r="O54" s="8">
        <v>3</v>
      </c>
      <c r="P54" s="8">
        <v>6</v>
      </c>
      <c r="Q54" s="8">
        <v>3</v>
      </c>
      <c r="R54" s="8">
        <v>3</v>
      </c>
      <c r="S54" s="11">
        <v>10</v>
      </c>
      <c r="T54" s="8">
        <v>6</v>
      </c>
      <c r="U54" s="215">
        <v>28</v>
      </c>
      <c r="V54" s="8">
        <v>6</v>
      </c>
      <c r="W54" s="215">
        <v>5</v>
      </c>
      <c r="X54" s="215">
        <v>3</v>
      </c>
      <c r="Y54" s="215">
        <v>4</v>
      </c>
      <c r="Z54" s="215">
        <v>4</v>
      </c>
      <c r="AA54" s="215">
        <v>15</v>
      </c>
      <c r="AB54" s="215">
        <v>15</v>
      </c>
    </row>
    <row r="55" spans="1:28" x14ac:dyDescent="0.2">
      <c r="A55" s="2" t="s">
        <v>50</v>
      </c>
      <c r="B55" s="20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1:28" x14ac:dyDescent="0.2">
      <c r="A56" s="223" t="s">
        <v>93</v>
      </c>
      <c r="B56" s="222" t="s">
        <v>17</v>
      </c>
      <c r="C56" s="215">
        <v>70</v>
      </c>
      <c r="D56" s="8">
        <v>70</v>
      </c>
      <c r="E56" s="8">
        <v>0</v>
      </c>
      <c r="F56" s="8">
        <v>30</v>
      </c>
      <c r="G56" s="8">
        <v>30</v>
      </c>
      <c r="H56" s="8">
        <v>19</v>
      </c>
      <c r="I56" s="8">
        <v>18</v>
      </c>
      <c r="J56" s="8">
        <v>15</v>
      </c>
      <c r="K56" s="8">
        <v>28</v>
      </c>
      <c r="L56" s="215">
        <v>14</v>
      </c>
      <c r="M56" s="215">
        <v>14</v>
      </c>
      <c r="N56" s="8">
        <v>17</v>
      </c>
      <c r="O56" s="8">
        <v>8</v>
      </c>
      <c r="P56" s="8">
        <v>12</v>
      </c>
      <c r="Q56" s="8">
        <v>6</v>
      </c>
      <c r="R56" s="8">
        <v>6</v>
      </c>
      <c r="S56" s="11">
        <v>22</v>
      </c>
      <c r="T56" s="8">
        <v>15</v>
      </c>
      <c r="U56" s="215">
        <v>70</v>
      </c>
      <c r="V56" s="8">
        <v>15</v>
      </c>
      <c r="W56" s="215">
        <v>15</v>
      </c>
      <c r="X56" s="215">
        <v>7</v>
      </c>
      <c r="Y56" s="215">
        <v>4</v>
      </c>
      <c r="Z56" s="215">
        <v>6</v>
      </c>
      <c r="AA56" s="215">
        <v>30</v>
      </c>
      <c r="AB56" s="215">
        <v>30</v>
      </c>
    </row>
    <row r="57" spans="1:28" x14ac:dyDescent="0.2">
      <c r="A57" s="223" t="s">
        <v>94</v>
      </c>
      <c r="B57" s="222" t="s">
        <v>14</v>
      </c>
      <c r="C57" s="215">
        <v>22</v>
      </c>
      <c r="D57" s="8">
        <v>25</v>
      </c>
      <c r="E57" s="8">
        <v>0</v>
      </c>
      <c r="F57" s="8">
        <v>10</v>
      </c>
      <c r="G57" s="8">
        <v>10</v>
      </c>
      <c r="H57" s="8">
        <v>6</v>
      </c>
      <c r="I57" s="8">
        <v>6</v>
      </c>
      <c r="J57" s="8">
        <v>4</v>
      </c>
      <c r="K57" s="8">
        <v>10</v>
      </c>
      <c r="L57" s="215">
        <v>4</v>
      </c>
      <c r="M57" s="215">
        <v>4</v>
      </c>
      <c r="N57" s="8">
        <v>5</v>
      </c>
      <c r="O57" s="8">
        <v>3</v>
      </c>
      <c r="P57" s="8">
        <v>4</v>
      </c>
      <c r="Q57" s="8">
        <v>2</v>
      </c>
      <c r="R57" s="8">
        <v>2</v>
      </c>
      <c r="S57" s="11">
        <v>7</v>
      </c>
      <c r="T57" s="8">
        <v>5</v>
      </c>
      <c r="U57" s="215">
        <v>22</v>
      </c>
      <c r="V57" s="8">
        <v>5</v>
      </c>
      <c r="W57" s="215">
        <v>5</v>
      </c>
      <c r="X57" s="215">
        <v>2</v>
      </c>
      <c r="Y57" s="215">
        <v>4</v>
      </c>
      <c r="Z57" s="215">
        <v>2</v>
      </c>
      <c r="AA57" s="215">
        <v>15</v>
      </c>
      <c r="AB57" s="215">
        <v>15</v>
      </c>
    </row>
    <row r="58" spans="1:28" x14ac:dyDescent="0.2">
      <c r="A58" s="4" t="s">
        <v>51</v>
      </c>
      <c r="B58" s="8" t="s">
        <v>14</v>
      </c>
      <c r="C58" s="215">
        <v>9</v>
      </c>
      <c r="D58" s="8">
        <v>8</v>
      </c>
      <c r="E58" s="8">
        <v>8</v>
      </c>
      <c r="F58" s="8">
        <v>0</v>
      </c>
      <c r="G58" s="8">
        <v>0</v>
      </c>
      <c r="H58" s="8">
        <v>0</v>
      </c>
      <c r="I58" s="8">
        <v>6</v>
      </c>
      <c r="J58" s="8">
        <v>4</v>
      </c>
      <c r="K58" s="8">
        <v>0</v>
      </c>
      <c r="L58" s="215">
        <v>2</v>
      </c>
      <c r="M58" s="215">
        <v>2</v>
      </c>
      <c r="N58" s="8">
        <v>3</v>
      </c>
      <c r="O58" s="8">
        <v>0</v>
      </c>
      <c r="P58" s="8">
        <v>3</v>
      </c>
      <c r="Q58" s="8">
        <v>0</v>
      </c>
      <c r="R58" s="8">
        <v>1</v>
      </c>
      <c r="S58" s="11">
        <v>6</v>
      </c>
      <c r="T58" s="8">
        <v>2</v>
      </c>
      <c r="U58" s="215">
        <v>6</v>
      </c>
      <c r="V58" s="8">
        <v>2</v>
      </c>
      <c r="W58" s="215">
        <v>3</v>
      </c>
      <c r="X58" s="215">
        <v>0</v>
      </c>
      <c r="Y58" s="215">
        <v>0</v>
      </c>
      <c r="Z58" s="215">
        <v>2</v>
      </c>
      <c r="AA58" s="215">
        <v>15</v>
      </c>
      <c r="AB58" s="215">
        <v>15</v>
      </c>
    </row>
    <row r="59" spans="1:28" x14ac:dyDescent="0.2">
      <c r="A59" s="223" t="s">
        <v>382</v>
      </c>
      <c r="B59" s="222" t="s">
        <v>14</v>
      </c>
      <c r="C59" s="215">
        <v>22</v>
      </c>
      <c r="D59" s="8">
        <v>25</v>
      </c>
      <c r="E59" s="8">
        <v>0</v>
      </c>
      <c r="F59" s="8">
        <v>10</v>
      </c>
      <c r="G59" s="8">
        <v>10</v>
      </c>
      <c r="H59" s="8">
        <v>6</v>
      </c>
      <c r="I59" s="8">
        <v>6</v>
      </c>
      <c r="J59" s="8">
        <v>4</v>
      </c>
      <c r="K59" s="8">
        <v>10</v>
      </c>
      <c r="L59" s="215">
        <v>4</v>
      </c>
      <c r="M59" s="215">
        <v>4</v>
      </c>
      <c r="N59" s="8">
        <v>5</v>
      </c>
      <c r="O59" s="8">
        <v>3</v>
      </c>
      <c r="P59" s="8">
        <v>4</v>
      </c>
      <c r="Q59" s="8">
        <v>2</v>
      </c>
      <c r="R59" s="8">
        <v>2</v>
      </c>
      <c r="S59" s="11">
        <v>7</v>
      </c>
      <c r="T59" s="8">
        <v>5</v>
      </c>
      <c r="U59" s="215">
        <v>22</v>
      </c>
      <c r="V59" s="8">
        <v>5</v>
      </c>
      <c r="W59" s="215">
        <v>5</v>
      </c>
      <c r="X59" s="215">
        <v>2</v>
      </c>
      <c r="Y59" s="215">
        <v>4</v>
      </c>
      <c r="Z59" s="215">
        <v>2</v>
      </c>
      <c r="AA59" s="215">
        <v>15</v>
      </c>
      <c r="AB59" s="215">
        <v>15</v>
      </c>
    </row>
    <row r="60" spans="1:28" x14ac:dyDescent="0.2">
      <c r="A60" s="2" t="s">
        <v>53</v>
      </c>
      <c r="B60" s="20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 spans="1:28" x14ac:dyDescent="0.2">
      <c r="A61" s="223" t="s">
        <v>95</v>
      </c>
      <c r="B61" s="222" t="s">
        <v>17</v>
      </c>
      <c r="C61" s="215">
        <v>70</v>
      </c>
      <c r="D61" s="8">
        <v>70</v>
      </c>
      <c r="E61" s="8">
        <v>0</v>
      </c>
      <c r="F61" s="8">
        <v>30</v>
      </c>
      <c r="G61" s="8">
        <v>30</v>
      </c>
      <c r="H61" s="8">
        <v>19</v>
      </c>
      <c r="I61" s="8">
        <v>18</v>
      </c>
      <c r="J61" s="8">
        <v>15</v>
      </c>
      <c r="K61" s="8">
        <v>28</v>
      </c>
      <c r="L61" s="215">
        <v>14</v>
      </c>
      <c r="M61" s="215">
        <v>14</v>
      </c>
      <c r="N61" s="8">
        <v>17</v>
      </c>
      <c r="O61" s="8">
        <v>8</v>
      </c>
      <c r="P61" s="8">
        <v>12</v>
      </c>
      <c r="Q61" s="8">
        <v>6</v>
      </c>
      <c r="R61" s="8">
        <v>6</v>
      </c>
      <c r="S61" s="11">
        <v>22</v>
      </c>
      <c r="T61" s="8">
        <v>15</v>
      </c>
      <c r="U61" s="215">
        <v>70</v>
      </c>
      <c r="V61" s="8">
        <v>15</v>
      </c>
      <c r="W61" s="215">
        <v>15</v>
      </c>
      <c r="X61" s="215">
        <v>7</v>
      </c>
      <c r="Y61" s="215">
        <v>4</v>
      </c>
      <c r="Z61" s="215">
        <v>6</v>
      </c>
      <c r="AA61" s="215">
        <v>30</v>
      </c>
      <c r="AB61" s="215">
        <v>30</v>
      </c>
    </row>
    <row r="62" spans="1:28" ht="15" customHeight="1" x14ac:dyDescent="0.2">
      <c r="A62" s="223" t="s">
        <v>96</v>
      </c>
      <c r="B62" s="222" t="s">
        <v>14</v>
      </c>
      <c r="C62" s="215">
        <v>22</v>
      </c>
      <c r="D62" s="8">
        <v>25</v>
      </c>
      <c r="E62" s="8">
        <v>0</v>
      </c>
      <c r="F62" s="8">
        <v>10</v>
      </c>
      <c r="G62" s="8">
        <v>10</v>
      </c>
      <c r="H62" s="8">
        <v>6</v>
      </c>
      <c r="I62" s="8">
        <v>6</v>
      </c>
      <c r="J62" s="8">
        <v>4</v>
      </c>
      <c r="K62" s="8">
        <v>10</v>
      </c>
      <c r="L62" s="215">
        <v>4</v>
      </c>
      <c r="M62" s="215">
        <v>4</v>
      </c>
      <c r="N62" s="8">
        <v>5</v>
      </c>
      <c r="O62" s="8">
        <v>3</v>
      </c>
      <c r="P62" s="8">
        <v>4</v>
      </c>
      <c r="Q62" s="8">
        <v>2</v>
      </c>
      <c r="R62" s="8">
        <v>2</v>
      </c>
      <c r="S62" s="11">
        <v>7</v>
      </c>
      <c r="T62" s="8">
        <v>5</v>
      </c>
      <c r="U62" s="215">
        <v>22</v>
      </c>
      <c r="V62" s="8">
        <v>5</v>
      </c>
      <c r="W62" s="215">
        <v>5</v>
      </c>
      <c r="X62" s="215">
        <v>2</v>
      </c>
      <c r="Y62" s="215">
        <v>4</v>
      </c>
      <c r="Z62" s="215">
        <v>2</v>
      </c>
      <c r="AA62" s="215">
        <v>15</v>
      </c>
      <c r="AB62" s="215">
        <v>15</v>
      </c>
    </row>
    <row r="63" spans="1:28" x14ac:dyDescent="0.2">
      <c r="A63" s="4" t="s">
        <v>54</v>
      </c>
      <c r="B63" s="8" t="s">
        <v>14</v>
      </c>
      <c r="C63" s="215">
        <v>9</v>
      </c>
      <c r="D63" s="8">
        <v>8</v>
      </c>
      <c r="E63" s="8">
        <v>8</v>
      </c>
      <c r="F63" s="8">
        <v>0</v>
      </c>
      <c r="G63" s="8">
        <v>0</v>
      </c>
      <c r="H63" s="8">
        <v>0</v>
      </c>
      <c r="I63" s="8">
        <v>6</v>
      </c>
      <c r="J63" s="8">
        <v>4</v>
      </c>
      <c r="K63" s="8">
        <v>0</v>
      </c>
      <c r="L63" s="215">
        <v>2</v>
      </c>
      <c r="M63" s="215">
        <v>2</v>
      </c>
      <c r="N63" s="8">
        <v>3</v>
      </c>
      <c r="O63" s="8">
        <v>0</v>
      </c>
      <c r="P63" s="8">
        <v>3</v>
      </c>
      <c r="Q63" s="8">
        <v>0</v>
      </c>
      <c r="R63" s="8">
        <v>1</v>
      </c>
      <c r="S63" s="11">
        <v>6</v>
      </c>
      <c r="T63" s="8">
        <v>2</v>
      </c>
      <c r="U63" s="215">
        <v>6</v>
      </c>
      <c r="V63" s="8">
        <v>2</v>
      </c>
      <c r="W63" s="215">
        <v>3</v>
      </c>
      <c r="X63" s="215">
        <v>0</v>
      </c>
      <c r="Y63" s="215">
        <v>0</v>
      </c>
      <c r="Z63" s="215">
        <v>2</v>
      </c>
      <c r="AA63" s="215">
        <v>15</v>
      </c>
      <c r="AB63" s="215">
        <v>15</v>
      </c>
    </row>
    <row r="64" spans="1:28" x14ac:dyDescent="0.2">
      <c r="A64" s="2" t="s">
        <v>55</v>
      </c>
      <c r="B64" s="20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:28" x14ac:dyDescent="0.2">
      <c r="A65" s="4" t="s">
        <v>56</v>
      </c>
      <c r="B65" s="8" t="s">
        <v>17</v>
      </c>
      <c r="C65" s="215">
        <v>27</v>
      </c>
      <c r="D65" s="8">
        <v>22</v>
      </c>
      <c r="E65" s="8">
        <v>23</v>
      </c>
      <c r="F65" s="8">
        <v>0</v>
      </c>
      <c r="G65" s="8">
        <v>0</v>
      </c>
      <c r="H65" s="8">
        <v>0</v>
      </c>
      <c r="I65" s="8">
        <v>18</v>
      </c>
      <c r="J65" s="8">
        <v>15</v>
      </c>
      <c r="K65" s="8">
        <v>0</v>
      </c>
      <c r="L65" s="215">
        <v>6</v>
      </c>
      <c r="M65" s="215">
        <v>6</v>
      </c>
      <c r="N65" s="8">
        <v>8</v>
      </c>
      <c r="O65" s="8">
        <v>0</v>
      </c>
      <c r="P65" s="8">
        <v>6</v>
      </c>
      <c r="Q65" s="8">
        <v>0</v>
      </c>
      <c r="R65" s="8">
        <v>2</v>
      </c>
      <c r="S65" s="11">
        <v>15</v>
      </c>
      <c r="T65" s="8">
        <v>5</v>
      </c>
      <c r="U65" s="215">
        <v>14</v>
      </c>
      <c r="V65" s="8">
        <v>6</v>
      </c>
      <c r="W65" s="215">
        <v>7</v>
      </c>
      <c r="X65" s="215">
        <v>0</v>
      </c>
      <c r="Y65" s="215">
        <v>0</v>
      </c>
      <c r="Z65" s="215">
        <v>6</v>
      </c>
      <c r="AA65" s="215">
        <v>30</v>
      </c>
      <c r="AB65" s="215">
        <v>30</v>
      </c>
    </row>
    <row r="66" spans="1:28" ht="12" customHeight="1" x14ac:dyDescent="0.2">
      <c r="A66" s="223" t="s">
        <v>388</v>
      </c>
      <c r="B66" s="222" t="s">
        <v>14</v>
      </c>
      <c r="C66" s="215">
        <v>22</v>
      </c>
      <c r="D66" s="8">
        <v>25</v>
      </c>
      <c r="E66" s="8">
        <v>0</v>
      </c>
      <c r="F66" s="8">
        <v>10</v>
      </c>
      <c r="G66" s="8">
        <v>10</v>
      </c>
      <c r="H66" s="8">
        <v>6</v>
      </c>
      <c r="I66" s="8">
        <v>6</v>
      </c>
      <c r="J66" s="8">
        <v>4</v>
      </c>
      <c r="K66" s="8">
        <v>10</v>
      </c>
      <c r="L66" s="215">
        <v>4</v>
      </c>
      <c r="M66" s="215">
        <v>4</v>
      </c>
      <c r="N66" s="8">
        <v>5</v>
      </c>
      <c r="O66" s="8">
        <v>3</v>
      </c>
      <c r="P66" s="8">
        <v>4</v>
      </c>
      <c r="Q66" s="8">
        <v>2</v>
      </c>
      <c r="R66" s="8">
        <v>2</v>
      </c>
      <c r="S66" s="11">
        <v>7</v>
      </c>
      <c r="T66" s="8">
        <v>5</v>
      </c>
      <c r="U66" s="215">
        <v>22</v>
      </c>
      <c r="V66" s="8">
        <v>5</v>
      </c>
      <c r="W66" s="215">
        <v>5</v>
      </c>
      <c r="X66" s="215">
        <v>2</v>
      </c>
      <c r="Y66" s="215">
        <v>4</v>
      </c>
      <c r="Z66" s="215">
        <v>2</v>
      </c>
      <c r="AA66" s="215">
        <v>15</v>
      </c>
      <c r="AB66" s="215">
        <v>15</v>
      </c>
    </row>
    <row r="67" spans="1:28" ht="12" customHeight="1" x14ac:dyDescent="0.2">
      <c r="A67" s="223" t="s">
        <v>389</v>
      </c>
      <c r="B67" s="222" t="s">
        <v>14</v>
      </c>
      <c r="C67" s="215">
        <v>22</v>
      </c>
      <c r="D67" s="8">
        <v>25</v>
      </c>
      <c r="E67" s="8">
        <v>0</v>
      </c>
      <c r="F67" s="8">
        <v>10</v>
      </c>
      <c r="G67" s="8">
        <v>10</v>
      </c>
      <c r="H67" s="8">
        <v>6</v>
      </c>
      <c r="I67" s="8">
        <v>6</v>
      </c>
      <c r="J67" s="8">
        <v>4</v>
      </c>
      <c r="K67" s="8">
        <v>10</v>
      </c>
      <c r="L67" s="215">
        <v>4</v>
      </c>
      <c r="M67" s="215">
        <v>4</v>
      </c>
      <c r="N67" s="8">
        <v>5</v>
      </c>
      <c r="O67" s="8">
        <v>3</v>
      </c>
      <c r="P67" s="8">
        <v>4</v>
      </c>
      <c r="Q67" s="8">
        <v>2</v>
      </c>
      <c r="R67" s="8">
        <v>2</v>
      </c>
      <c r="S67" s="11">
        <v>7</v>
      </c>
      <c r="T67" s="8">
        <v>5</v>
      </c>
      <c r="U67" s="215">
        <v>22</v>
      </c>
      <c r="V67" s="8">
        <v>5</v>
      </c>
      <c r="W67" s="215">
        <v>5</v>
      </c>
      <c r="X67" s="215">
        <v>2</v>
      </c>
      <c r="Y67" s="215">
        <v>4</v>
      </c>
      <c r="Z67" s="215">
        <v>2</v>
      </c>
      <c r="AA67" s="215">
        <v>15</v>
      </c>
      <c r="AB67" s="215">
        <v>15</v>
      </c>
    </row>
    <row r="68" spans="1:28" x14ac:dyDescent="0.2">
      <c r="A68" s="223" t="s">
        <v>97</v>
      </c>
      <c r="B68" s="222" t="s">
        <v>14</v>
      </c>
      <c r="C68" s="215">
        <v>22</v>
      </c>
      <c r="D68" s="8">
        <v>25</v>
      </c>
      <c r="E68" s="8">
        <v>0</v>
      </c>
      <c r="F68" s="8">
        <v>10</v>
      </c>
      <c r="G68" s="8">
        <v>10</v>
      </c>
      <c r="H68" s="8">
        <v>6</v>
      </c>
      <c r="I68" s="8">
        <v>6</v>
      </c>
      <c r="J68" s="8">
        <v>4</v>
      </c>
      <c r="K68" s="8">
        <v>10</v>
      </c>
      <c r="L68" s="215">
        <v>4</v>
      </c>
      <c r="M68" s="215">
        <v>4</v>
      </c>
      <c r="N68" s="8">
        <v>5</v>
      </c>
      <c r="O68" s="8">
        <v>3</v>
      </c>
      <c r="P68" s="8">
        <v>4</v>
      </c>
      <c r="Q68" s="8">
        <v>2</v>
      </c>
      <c r="R68" s="8">
        <v>2</v>
      </c>
      <c r="S68" s="11">
        <v>7</v>
      </c>
      <c r="T68" s="8">
        <v>5</v>
      </c>
      <c r="U68" s="215">
        <v>22</v>
      </c>
      <c r="V68" s="8">
        <v>5</v>
      </c>
      <c r="W68" s="215">
        <v>5</v>
      </c>
      <c r="X68" s="215">
        <v>2</v>
      </c>
      <c r="Y68" s="215">
        <v>4</v>
      </c>
      <c r="Z68" s="215">
        <v>2</v>
      </c>
      <c r="AA68" s="215">
        <v>15</v>
      </c>
      <c r="AB68" s="215">
        <v>15</v>
      </c>
    </row>
    <row r="69" spans="1:28" ht="24" x14ac:dyDescent="0.2">
      <c r="A69" s="2" t="s">
        <v>57</v>
      </c>
      <c r="B69" s="20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:28" x14ac:dyDescent="0.2">
      <c r="A70" s="4" t="s">
        <v>329</v>
      </c>
      <c r="B70" s="8" t="s">
        <v>16</v>
      </c>
      <c r="C70" s="215">
        <v>14</v>
      </c>
      <c r="D70" s="8">
        <v>13</v>
      </c>
      <c r="E70" s="8">
        <v>13</v>
      </c>
      <c r="F70" s="8">
        <v>0</v>
      </c>
      <c r="G70" s="8">
        <v>0</v>
      </c>
      <c r="H70" s="8">
        <v>0</v>
      </c>
      <c r="I70" s="8">
        <v>9</v>
      </c>
      <c r="J70" s="8">
        <v>7</v>
      </c>
      <c r="K70" s="8">
        <v>0</v>
      </c>
      <c r="L70" s="215">
        <v>3</v>
      </c>
      <c r="M70" s="215">
        <v>3</v>
      </c>
      <c r="N70" s="8">
        <v>4</v>
      </c>
      <c r="O70" s="8">
        <v>0</v>
      </c>
      <c r="P70" s="8">
        <v>4</v>
      </c>
      <c r="Q70" s="8">
        <v>0</v>
      </c>
      <c r="R70" s="8">
        <v>1</v>
      </c>
      <c r="S70" s="11">
        <v>10</v>
      </c>
      <c r="T70" s="8">
        <v>3</v>
      </c>
      <c r="U70" s="215">
        <v>8</v>
      </c>
      <c r="V70" s="8">
        <v>3</v>
      </c>
      <c r="W70" s="215">
        <v>4</v>
      </c>
      <c r="X70" s="215">
        <v>0</v>
      </c>
      <c r="Y70" s="215">
        <v>0</v>
      </c>
      <c r="Z70" s="215">
        <v>4</v>
      </c>
      <c r="AA70" s="215">
        <v>15</v>
      </c>
      <c r="AB70" s="215">
        <v>15</v>
      </c>
    </row>
    <row r="71" spans="1:28" x14ac:dyDescent="0.2">
      <c r="A71" s="223" t="s">
        <v>383</v>
      </c>
      <c r="B71" s="222" t="s">
        <v>14</v>
      </c>
      <c r="C71" s="215">
        <v>22</v>
      </c>
      <c r="D71" s="8">
        <v>25</v>
      </c>
      <c r="E71" s="8">
        <v>0</v>
      </c>
      <c r="F71" s="8">
        <v>10</v>
      </c>
      <c r="G71" s="8">
        <v>10</v>
      </c>
      <c r="H71" s="8">
        <v>6</v>
      </c>
      <c r="I71" s="8">
        <v>6</v>
      </c>
      <c r="J71" s="8">
        <v>4</v>
      </c>
      <c r="K71" s="8">
        <v>10</v>
      </c>
      <c r="L71" s="215">
        <v>4</v>
      </c>
      <c r="M71" s="215">
        <v>4</v>
      </c>
      <c r="N71" s="8">
        <v>5</v>
      </c>
      <c r="O71" s="8">
        <v>3</v>
      </c>
      <c r="P71" s="8">
        <v>4</v>
      </c>
      <c r="Q71" s="8">
        <v>2</v>
      </c>
      <c r="R71" s="8">
        <v>2</v>
      </c>
      <c r="S71" s="11">
        <v>7</v>
      </c>
      <c r="T71" s="8">
        <v>5</v>
      </c>
      <c r="U71" s="215">
        <v>22</v>
      </c>
      <c r="V71" s="8">
        <v>5</v>
      </c>
      <c r="W71" s="215">
        <v>5</v>
      </c>
      <c r="X71" s="215">
        <v>2</v>
      </c>
      <c r="Y71" s="215">
        <v>4</v>
      </c>
      <c r="Z71" s="215">
        <v>2</v>
      </c>
      <c r="AA71" s="215">
        <v>15</v>
      </c>
      <c r="AB71" s="215">
        <v>15</v>
      </c>
    </row>
    <row r="72" spans="1:28" ht="12" customHeight="1" x14ac:dyDescent="0.2">
      <c r="A72" s="223" t="s">
        <v>384</v>
      </c>
      <c r="B72" s="222" t="s">
        <v>14</v>
      </c>
      <c r="C72" s="215">
        <v>22</v>
      </c>
      <c r="D72" s="8">
        <v>25</v>
      </c>
      <c r="E72" s="8">
        <v>0</v>
      </c>
      <c r="F72" s="8">
        <v>10</v>
      </c>
      <c r="G72" s="8">
        <v>10</v>
      </c>
      <c r="H72" s="8">
        <v>6</v>
      </c>
      <c r="I72" s="8">
        <v>6</v>
      </c>
      <c r="J72" s="8">
        <v>4</v>
      </c>
      <c r="K72" s="8">
        <v>10</v>
      </c>
      <c r="L72" s="215">
        <v>4</v>
      </c>
      <c r="M72" s="215">
        <v>4</v>
      </c>
      <c r="N72" s="8">
        <v>5</v>
      </c>
      <c r="O72" s="8">
        <v>3</v>
      </c>
      <c r="P72" s="8">
        <v>4</v>
      </c>
      <c r="Q72" s="8">
        <v>2</v>
      </c>
      <c r="R72" s="8">
        <v>2</v>
      </c>
      <c r="S72" s="11">
        <v>7</v>
      </c>
      <c r="T72" s="8">
        <v>5</v>
      </c>
      <c r="U72" s="215">
        <v>22</v>
      </c>
      <c r="V72" s="8">
        <v>5</v>
      </c>
      <c r="W72" s="215">
        <v>5</v>
      </c>
      <c r="X72" s="215">
        <v>2</v>
      </c>
      <c r="Y72" s="215">
        <v>4</v>
      </c>
      <c r="Z72" s="215">
        <v>2</v>
      </c>
      <c r="AA72" s="215">
        <v>15</v>
      </c>
      <c r="AB72" s="215">
        <v>15</v>
      </c>
    </row>
    <row r="73" spans="1:28" ht="12" customHeight="1" x14ac:dyDescent="0.2">
      <c r="A73" s="223" t="s">
        <v>385</v>
      </c>
      <c r="B73" s="222" t="s">
        <v>14</v>
      </c>
      <c r="C73" s="226">
        <v>22</v>
      </c>
      <c r="D73" s="222">
        <v>25</v>
      </c>
      <c r="E73" s="222">
        <v>0</v>
      </c>
      <c r="F73" s="222">
        <v>10</v>
      </c>
      <c r="G73" s="222">
        <v>10</v>
      </c>
      <c r="H73" s="222">
        <v>6</v>
      </c>
      <c r="I73" s="222">
        <v>6</v>
      </c>
      <c r="J73" s="222">
        <v>4</v>
      </c>
      <c r="K73" s="222">
        <v>10</v>
      </c>
      <c r="L73" s="226">
        <v>4</v>
      </c>
      <c r="M73" s="226">
        <v>4</v>
      </c>
      <c r="N73" s="222">
        <v>5</v>
      </c>
      <c r="O73" s="222">
        <v>3</v>
      </c>
      <c r="P73" s="222">
        <v>4</v>
      </c>
      <c r="Q73" s="222">
        <v>2</v>
      </c>
      <c r="R73" s="222">
        <v>2</v>
      </c>
      <c r="S73" s="227">
        <v>7</v>
      </c>
      <c r="T73" s="222">
        <v>5</v>
      </c>
      <c r="U73" s="226">
        <v>22</v>
      </c>
      <c r="V73" s="222">
        <v>5</v>
      </c>
      <c r="W73" s="226">
        <v>5</v>
      </c>
      <c r="X73" s="226">
        <v>2</v>
      </c>
      <c r="Y73" s="226">
        <v>4</v>
      </c>
      <c r="Z73" s="226">
        <v>2</v>
      </c>
      <c r="AA73" s="226">
        <v>15</v>
      </c>
      <c r="AB73" s="226">
        <v>15</v>
      </c>
    </row>
    <row r="74" spans="1:28" ht="12" customHeight="1" x14ac:dyDescent="0.2">
      <c r="A74" s="223" t="s">
        <v>386</v>
      </c>
      <c r="B74" s="222" t="s">
        <v>387</v>
      </c>
      <c r="C74" s="226">
        <v>22</v>
      </c>
      <c r="D74" s="222">
        <v>25</v>
      </c>
      <c r="E74" s="222">
        <v>0</v>
      </c>
      <c r="F74" s="222">
        <v>10</v>
      </c>
      <c r="G74" s="222">
        <v>10</v>
      </c>
      <c r="H74" s="222">
        <v>6</v>
      </c>
      <c r="I74" s="222">
        <v>6</v>
      </c>
      <c r="J74" s="222">
        <v>4</v>
      </c>
      <c r="K74" s="222">
        <v>10</v>
      </c>
      <c r="L74" s="226">
        <v>4</v>
      </c>
      <c r="M74" s="226">
        <v>4</v>
      </c>
      <c r="N74" s="222">
        <v>5</v>
      </c>
      <c r="O74" s="222">
        <v>3</v>
      </c>
      <c r="P74" s="222">
        <v>4</v>
      </c>
      <c r="Q74" s="222">
        <v>2</v>
      </c>
      <c r="R74" s="222">
        <v>2</v>
      </c>
      <c r="S74" s="227">
        <v>7</v>
      </c>
      <c r="T74" s="222">
        <v>5</v>
      </c>
      <c r="U74" s="226">
        <v>22</v>
      </c>
      <c r="V74" s="222">
        <v>5</v>
      </c>
      <c r="W74" s="226">
        <v>5</v>
      </c>
      <c r="X74" s="226">
        <v>2</v>
      </c>
      <c r="Y74" s="226">
        <v>4</v>
      </c>
      <c r="Z74" s="226">
        <v>2</v>
      </c>
      <c r="AA74" s="226">
        <v>15</v>
      </c>
      <c r="AB74" s="226">
        <v>15</v>
      </c>
    </row>
    <row r="75" spans="1:28" ht="12.75" thickBot="1" x14ac:dyDescent="0.25">
      <c r="A75" s="224" t="s">
        <v>98</v>
      </c>
      <c r="B75" s="225" t="s">
        <v>17</v>
      </c>
      <c r="C75" s="216">
        <v>70</v>
      </c>
      <c r="D75" s="13">
        <v>70</v>
      </c>
      <c r="E75" s="13">
        <v>0</v>
      </c>
      <c r="F75" s="13">
        <v>30</v>
      </c>
      <c r="G75" s="13">
        <v>30</v>
      </c>
      <c r="H75" s="13">
        <v>19</v>
      </c>
      <c r="I75" s="13">
        <v>18</v>
      </c>
      <c r="J75" s="13">
        <v>15</v>
      </c>
      <c r="K75" s="13">
        <v>28</v>
      </c>
      <c r="L75" s="216">
        <v>14</v>
      </c>
      <c r="M75" s="216">
        <v>14</v>
      </c>
      <c r="N75" s="13">
        <v>17</v>
      </c>
      <c r="O75" s="13">
        <v>8</v>
      </c>
      <c r="P75" s="13">
        <v>12</v>
      </c>
      <c r="Q75" s="13">
        <v>6</v>
      </c>
      <c r="R75" s="13">
        <v>6</v>
      </c>
      <c r="S75" s="14">
        <v>22</v>
      </c>
      <c r="T75" s="13">
        <v>15</v>
      </c>
      <c r="U75" s="216">
        <v>70</v>
      </c>
      <c r="V75" s="13">
        <v>15</v>
      </c>
      <c r="W75" s="216">
        <v>15</v>
      </c>
      <c r="X75" s="216">
        <v>7</v>
      </c>
      <c r="Y75" s="216">
        <v>4</v>
      </c>
      <c r="Z75" s="216">
        <v>6</v>
      </c>
      <c r="AA75" s="216">
        <v>30</v>
      </c>
      <c r="AB75" s="216">
        <v>30</v>
      </c>
    </row>
    <row r="76" spans="1:28" x14ac:dyDescent="0.2">
      <c r="A76" s="15" t="s">
        <v>60</v>
      </c>
      <c r="B76" s="16"/>
      <c r="C76" s="70">
        <f>SUM(C6:C75)</f>
        <v>1766</v>
      </c>
      <c r="D76" s="70">
        <f t="shared" ref="D76:AB76" si="0">SUM(D6:D75)</f>
        <v>1809</v>
      </c>
      <c r="E76" s="70">
        <f t="shared" si="0"/>
        <v>195</v>
      </c>
      <c r="F76" s="70">
        <f t="shared" si="0"/>
        <v>652</v>
      </c>
      <c r="G76" s="70">
        <f t="shared" si="0"/>
        <v>652</v>
      </c>
      <c r="H76" s="70">
        <f t="shared" si="0"/>
        <v>414</v>
      </c>
      <c r="I76" s="70">
        <f t="shared" si="0"/>
        <v>530</v>
      </c>
      <c r="J76" s="70">
        <f t="shared" si="0"/>
        <v>397</v>
      </c>
      <c r="K76" s="70">
        <f t="shared" si="0"/>
        <v>614</v>
      </c>
      <c r="L76" s="70">
        <f t="shared" si="0"/>
        <v>329</v>
      </c>
      <c r="M76" s="70">
        <f t="shared" si="0"/>
        <v>329</v>
      </c>
      <c r="N76" s="70">
        <f t="shared" si="0"/>
        <v>407</v>
      </c>
      <c r="O76" s="70">
        <f t="shared" si="0"/>
        <v>175</v>
      </c>
      <c r="P76" s="70">
        <f t="shared" si="0"/>
        <v>324</v>
      </c>
      <c r="Q76" s="70">
        <f t="shared" si="0"/>
        <v>131</v>
      </c>
      <c r="R76" s="70">
        <f t="shared" si="0"/>
        <v>152</v>
      </c>
      <c r="S76" s="70">
        <f t="shared" si="0"/>
        <v>600</v>
      </c>
      <c r="T76" s="70">
        <f t="shared" si="0"/>
        <v>358</v>
      </c>
      <c r="U76" s="70">
        <f t="shared" si="0"/>
        <v>1546</v>
      </c>
      <c r="V76" s="70">
        <f t="shared" si="0"/>
        <v>360</v>
      </c>
      <c r="W76" s="70">
        <f t="shared" si="0"/>
        <v>370</v>
      </c>
      <c r="X76" s="70">
        <f t="shared" si="0"/>
        <v>136</v>
      </c>
      <c r="Y76" s="70">
        <f t="shared" si="0"/>
        <v>168</v>
      </c>
      <c r="Z76" s="70">
        <f t="shared" si="0"/>
        <v>188</v>
      </c>
      <c r="AA76" s="70">
        <f t="shared" si="0"/>
        <v>1080</v>
      </c>
      <c r="AB76" s="70">
        <f t="shared" si="0"/>
        <v>1080</v>
      </c>
    </row>
    <row r="77" spans="1:28" ht="7.5" customHeight="1" x14ac:dyDescent="0.2"/>
    <row r="78" spans="1:28" x14ac:dyDescent="0.2">
      <c r="A78" s="21" t="s">
        <v>7</v>
      </c>
      <c r="B78" s="71" t="s">
        <v>8</v>
      </c>
      <c r="C78" s="71" t="s">
        <v>9</v>
      </c>
      <c r="D78" s="72" t="s">
        <v>10</v>
      </c>
    </row>
    <row r="79" spans="1:28" x14ac:dyDescent="0.2">
      <c r="A79" s="22" t="s">
        <v>12</v>
      </c>
      <c r="B79" s="23">
        <v>0.6</v>
      </c>
      <c r="C79" s="24">
        <v>0.2</v>
      </c>
      <c r="D79" s="23">
        <v>0.3</v>
      </c>
    </row>
    <row r="80" spans="1:28" x14ac:dyDescent="0.2">
      <c r="A80" s="22" t="s">
        <v>14</v>
      </c>
      <c r="B80" s="25">
        <v>1.1000000000000001</v>
      </c>
      <c r="C80" s="26">
        <v>0.5</v>
      </c>
      <c r="D80" s="25">
        <v>0.4</v>
      </c>
    </row>
    <row r="81" spans="1:4" x14ac:dyDescent="0.2">
      <c r="A81" s="22" t="s">
        <v>16</v>
      </c>
      <c r="B81" s="25">
        <v>1.7</v>
      </c>
      <c r="C81" s="26">
        <v>0.8</v>
      </c>
      <c r="D81" s="25">
        <v>0.6</v>
      </c>
    </row>
    <row r="82" spans="1:4" x14ac:dyDescent="0.2">
      <c r="A82" s="22" t="s">
        <v>17</v>
      </c>
      <c r="B82" s="25">
        <v>2.2999999999999998</v>
      </c>
      <c r="C82" s="26">
        <v>1</v>
      </c>
      <c r="D82" s="25">
        <v>0.9</v>
      </c>
    </row>
  </sheetData>
  <pageMargins left="0.51181102362204722" right="0.23622047244094491" top="0.51181102362204722" bottom="0.27559055118110237" header="0.31496062992125984" footer="0.23622047244094491"/>
  <pageSetup paperSize="9"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showGridLines="0" view="pageBreakPreview" zoomScaleNormal="100" zoomScaleSheetLayoutView="100" workbookViewId="0">
      <selection activeCell="G1" sqref="G1"/>
    </sheetView>
  </sheetViews>
  <sheetFormatPr defaultRowHeight="12.75" x14ac:dyDescent="0.2"/>
  <cols>
    <col min="1" max="1" width="27.5703125" style="5" customWidth="1"/>
    <col min="2" max="3" width="14.85546875" style="5" customWidth="1"/>
    <col min="4" max="4" width="16.28515625" style="5" customWidth="1"/>
    <col min="5" max="6" width="17.140625" style="5" customWidth="1"/>
    <col min="7" max="7" width="1.85546875" style="5" customWidth="1"/>
    <col min="8" max="16384" width="9.140625" style="5"/>
  </cols>
  <sheetData>
    <row r="1" spans="1:16" ht="20.25" x14ac:dyDescent="0.3">
      <c r="G1" s="237" t="s">
        <v>404</v>
      </c>
    </row>
    <row r="2" spans="1:16" ht="27" customHeight="1" x14ac:dyDescent="0.3">
      <c r="A2" s="238" t="s">
        <v>319</v>
      </c>
      <c r="B2" s="238"/>
      <c r="C2" s="238"/>
      <c r="D2" s="238"/>
      <c r="E2" s="238"/>
      <c r="F2" s="238"/>
      <c r="G2" s="239"/>
      <c r="H2" s="239"/>
      <c r="I2" s="239"/>
      <c r="J2" s="239"/>
      <c r="K2" s="239"/>
      <c r="L2" s="239"/>
      <c r="M2" s="239"/>
      <c r="N2" s="239"/>
      <c r="O2" s="239"/>
      <c r="P2" s="239"/>
    </row>
    <row r="3" spans="1:16" ht="36" x14ac:dyDescent="0.2">
      <c r="A3" s="240" t="s">
        <v>1</v>
      </c>
      <c r="B3" s="240" t="s">
        <v>320</v>
      </c>
      <c r="C3" s="240" t="s">
        <v>61</v>
      </c>
      <c r="D3" s="240" t="s">
        <v>62</v>
      </c>
      <c r="E3" s="240" t="s">
        <v>63</v>
      </c>
      <c r="F3" s="240" t="s">
        <v>396</v>
      </c>
    </row>
    <row r="4" spans="1:16" x14ac:dyDescent="0.2">
      <c r="A4" s="241" t="s">
        <v>12</v>
      </c>
      <c r="B4" s="56">
        <v>3439.5716485057133</v>
      </c>
      <c r="C4" s="56">
        <v>4465.0402104383711</v>
      </c>
      <c r="D4" s="56">
        <v>4497.8995562091495</v>
      </c>
      <c r="E4" s="56">
        <v>8588.221876081916</v>
      </c>
      <c r="F4" s="53">
        <f>B4+C4+D4+E4</f>
        <v>20990.733291235148</v>
      </c>
      <c r="I4" s="128"/>
    </row>
    <row r="5" spans="1:16" x14ac:dyDescent="0.2">
      <c r="A5" s="241" t="s">
        <v>14</v>
      </c>
      <c r="B5" s="56">
        <v>6446.3326528619282</v>
      </c>
      <c r="C5" s="56">
        <v>8195.6942676963045</v>
      </c>
      <c r="D5" s="56">
        <v>8429.8379259565099</v>
      </c>
      <c r="E5" s="56">
        <v>16046.044187443969</v>
      </c>
      <c r="F5" s="53">
        <f t="shared" ref="F5" si="0">B5+C5+D5+E5</f>
        <v>39117.909033958713</v>
      </c>
    </row>
    <row r="6" spans="1:16" x14ac:dyDescent="0.2">
      <c r="A6" s="241" t="s">
        <v>16</v>
      </c>
      <c r="B6" s="56">
        <v>10627.25016391662</v>
      </c>
      <c r="C6" s="56">
        <v>15835.170942046776</v>
      </c>
      <c r="D6" s="56">
        <v>13897.171460977257</v>
      </c>
      <c r="E6" s="56">
        <v>27222.147739408771</v>
      </c>
      <c r="F6" s="53">
        <f>B6+C6+D6+E6</f>
        <v>67581.740306349428</v>
      </c>
    </row>
    <row r="7" spans="1:16" x14ac:dyDescent="0.2">
      <c r="A7" s="241" t="s">
        <v>17</v>
      </c>
      <c r="B7" s="56">
        <v>14458.19541771607</v>
      </c>
      <c r="C7" s="56">
        <v>18511.054276389637</v>
      </c>
      <c r="D7" s="56">
        <v>15570.356974808632</v>
      </c>
      <c r="E7" s="56">
        <v>31550.82523398014</v>
      </c>
      <c r="F7" s="53">
        <f t="shared" ref="F7:F8" si="1">B7+C7+D7+E7</f>
        <v>80090.431902894474</v>
      </c>
    </row>
    <row r="8" spans="1:16" x14ac:dyDescent="0.2">
      <c r="A8" s="241" t="s">
        <v>330</v>
      </c>
      <c r="B8" s="56">
        <v>45308.683538195699</v>
      </c>
      <c r="C8" s="56">
        <v>35852.13976864102</v>
      </c>
      <c r="D8" s="56">
        <v>34852.820678831515</v>
      </c>
      <c r="E8" s="56">
        <v>81386.853252636487</v>
      </c>
      <c r="F8" s="53">
        <f t="shared" si="1"/>
        <v>197400.4972383047</v>
      </c>
    </row>
    <row r="9" spans="1:16" x14ac:dyDescent="0.2">
      <c r="A9" s="242"/>
      <c r="B9" s="243"/>
      <c r="C9" s="243"/>
      <c r="D9" s="243"/>
      <c r="E9" s="243"/>
      <c r="F9" s="244"/>
    </row>
    <row r="13" spans="1:16" x14ac:dyDescent="0.2">
      <c r="B13" s="54"/>
      <c r="C13" s="54"/>
      <c r="D13" s="54"/>
      <c r="E13" s="54"/>
    </row>
    <row r="14" spans="1:16" x14ac:dyDescent="0.2">
      <c r="B14" s="54"/>
      <c r="C14" s="54"/>
      <c r="D14" s="54"/>
      <c r="E14" s="54"/>
    </row>
    <row r="15" spans="1:16" x14ac:dyDescent="0.2">
      <c r="B15" s="54"/>
      <c r="C15" s="54"/>
      <c r="D15" s="54"/>
      <c r="E15" s="54"/>
    </row>
    <row r="16" spans="1:16" x14ac:dyDescent="0.2">
      <c r="B16" s="54"/>
      <c r="C16" s="54"/>
      <c r="D16" s="54"/>
      <c r="E16" s="54"/>
      <c r="F16" s="54"/>
    </row>
    <row r="17" spans="2:6" x14ac:dyDescent="0.2">
      <c r="B17" s="54"/>
      <c r="C17" s="54"/>
      <c r="D17" s="54"/>
      <c r="E17" s="54"/>
      <c r="F17" s="55"/>
    </row>
    <row r="18" spans="2:6" x14ac:dyDescent="0.2">
      <c r="B18" s="54"/>
      <c r="C18" s="54"/>
      <c r="D18" s="54"/>
      <c r="E18" s="54"/>
      <c r="F18" s="54"/>
    </row>
    <row r="19" spans="2:6" x14ac:dyDescent="0.2">
      <c r="B19" s="54"/>
      <c r="C19" s="54"/>
      <c r="D19" s="54"/>
      <c r="E19" s="54"/>
      <c r="F19" s="54"/>
    </row>
    <row r="20" spans="2:6" x14ac:dyDescent="0.2">
      <c r="B20" s="54"/>
      <c r="C20" s="54"/>
      <c r="D20" s="54"/>
      <c r="E20" s="54"/>
      <c r="F20" s="54"/>
    </row>
  </sheetData>
  <printOptions horizontalCentered="1"/>
  <pageMargins left="0.47244094488188981" right="0.47244094488188981" top="0.35433070866141736" bottom="0.35433070866141736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showGridLines="0" view="pageBreakPreview" zoomScaleNormal="100" zoomScaleSheetLayoutView="100" workbookViewId="0">
      <selection activeCell="G1" sqref="G1"/>
    </sheetView>
  </sheetViews>
  <sheetFormatPr defaultRowHeight="12.75" x14ac:dyDescent="0.2"/>
  <cols>
    <col min="1" max="1" width="27.5703125" style="5" customWidth="1"/>
    <col min="2" max="3" width="14.85546875" style="5" customWidth="1"/>
    <col min="4" max="4" width="16.28515625" style="5" customWidth="1"/>
    <col min="5" max="6" width="17.140625" style="5" customWidth="1"/>
    <col min="7" max="7" width="1.85546875" style="5" customWidth="1"/>
    <col min="8" max="16384" width="9.140625" style="5"/>
  </cols>
  <sheetData>
    <row r="1" spans="1:16" ht="20.25" x14ac:dyDescent="0.3">
      <c r="G1" s="237" t="s">
        <v>405</v>
      </c>
    </row>
    <row r="2" spans="1:16" ht="27" customHeight="1" x14ac:dyDescent="0.3">
      <c r="A2" s="238" t="s">
        <v>319</v>
      </c>
      <c r="B2" s="238"/>
      <c r="C2" s="238"/>
      <c r="D2" s="238"/>
      <c r="E2" s="238"/>
      <c r="F2" s="238"/>
      <c r="G2" s="239"/>
      <c r="H2" s="239"/>
      <c r="I2" s="239"/>
      <c r="J2" s="239"/>
      <c r="K2" s="239"/>
      <c r="L2" s="239"/>
      <c r="M2" s="239"/>
      <c r="N2" s="239"/>
      <c r="O2" s="239"/>
      <c r="P2" s="239"/>
    </row>
    <row r="3" spans="1:16" ht="36" x14ac:dyDescent="0.2">
      <c r="A3" s="240" t="s">
        <v>1</v>
      </c>
      <c r="B3" s="240" t="s">
        <v>320</v>
      </c>
      <c r="C3" s="240" t="s">
        <v>61</v>
      </c>
      <c r="D3" s="240" t="s">
        <v>62</v>
      </c>
      <c r="E3" s="240" t="s">
        <v>63</v>
      </c>
      <c r="F3" s="240" t="s">
        <v>397</v>
      </c>
    </row>
    <row r="4" spans="1:16" x14ac:dyDescent="0.2">
      <c r="A4" s="241" t="s">
        <v>12</v>
      </c>
      <c r="B4" s="56">
        <v>3439.5716485057133</v>
      </c>
      <c r="C4" s="56">
        <v>4465.0402104383711</v>
      </c>
      <c r="D4" s="56">
        <v>4497.8995562091495</v>
      </c>
      <c r="E4" s="56">
        <v>8588.221876081916</v>
      </c>
      <c r="F4" s="53">
        <f>B4+C4+D4+E4</f>
        <v>20990.733291235148</v>
      </c>
      <c r="I4" s="128"/>
    </row>
    <row r="5" spans="1:16" x14ac:dyDescent="0.2">
      <c r="A5" s="241" t="s">
        <v>14</v>
      </c>
      <c r="B5" s="56">
        <v>6446.3326528619282</v>
      </c>
      <c r="C5" s="56">
        <v>8195.6942676963045</v>
      </c>
      <c r="D5" s="56">
        <v>8429.8379259565099</v>
      </c>
      <c r="E5" s="56">
        <v>16046.044187443969</v>
      </c>
      <c r="F5" s="53">
        <f t="shared" ref="F5" si="0">B5+C5+D5+E5</f>
        <v>39117.909033958713</v>
      </c>
    </row>
    <row r="6" spans="1:16" x14ac:dyDescent="0.2">
      <c r="A6" s="241" t="s">
        <v>16</v>
      </c>
      <c r="B6" s="56">
        <v>10627.25016391662</v>
      </c>
      <c r="C6" s="56">
        <v>15835.170942046776</v>
      </c>
      <c r="D6" s="56">
        <v>13897.171460977257</v>
      </c>
      <c r="E6" s="56">
        <v>27222.147739408771</v>
      </c>
      <c r="F6" s="53">
        <f>B6+C6+D6+E6</f>
        <v>67581.740306349428</v>
      </c>
    </row>
    <row r="7" spans="1:16" x14ac:dyDescent="0.2">
      <c r="A7" s="241" t="s">
        <v>17</v>
      </c>
      <c r="B7" s="56">
        <v>14458.19541771607</v>
      </c>
      <c r="C7" s="56">
        <v>18511.054276389637</v>
      </c>
      <c r="D7" s="56">
        <v>15570.356974808632</v>
      </c>
      <c r="E7" s="56">
        <v>31550.82523398014</v>
      </c>
      <c r="F7" s="53">
        <f t="shared" ref="F7" si="1">B7+C7+D7+E7</f>
        <v>80090.431902894474</v>
      </c>
    </row>
    <row r="8" spans="1:16" x14ac:dyDescent="0.2">
      <c r="A8" s="242"/>
      <c r="B8" s="243"/>
      <c r="C8" s="243"/>
      <c r="D8" s="243"/>
      <c r="E8" s="243"/>
      <c r="F8" s="244"/>
    </row>
    <row r="12" spans="1:16" x14ac:dyDescent="0.2">
      <c r="B12" s="54"/>
      <c r="C12" s="54"/>
      <c r="D12" s="54"/>
      <c r="E12" s="54"/>
    </row>
    <row r="13" spans="1:16" x14ac:dyDescent="0.2">
      <c r="B13" s="54"/>
      <c r="C13" s="54"/>
      <c r="D13" s="54"/>
      <c r="E13" s="54"/>
    </row>
    <row r="14" spans="1:16" x14ac:dyDescent="0.2">
      <c r="B14" s="54"/>
      <c r="C14" s="54"/>
      <c r="D14" s="54"/>
      <c r="E14" s="54"/>
    </row>
    <row r="15" spans="1:16" x14ac:dyDescent="0.2">
      <c r="B15" s="54"/>
      <c r="C15" s="54"/>
      <c r="D15" s="54"/>
      <c r="E15" s="54"/>
      <c r="F15" s="54"/>
    </row>
    <row r="16" spans="1:16" x14ac:dyDescent="0.2">
      <c r="B16" s="54"/>
      <c r="C16" s="54"/>
      <c r="D16" s="54"/>
      <c r="E16" s="54"/>
      <c r="F16" s="55"/>
    </row>
    <row r="17" spans="2:6" x14ac:dyDescent="0.2">
      <c r="B17" s="54"/>
      <c r="C17" s="54"/>
      <c r="D17" s="54"/>
      <c r="E17" s="54"/>
      <c r="F17" s="54"/>
    </row>
    <row r="18" spans="2:6" x14ac:dyDescent="0.2">
      <c r="B18" s="54"/>
      <c r="C18" s="54"/>
      <c r="D18" s="54"/>
      <c r="E18" s="54"/>
      <c r="F18" s="54"/>
    </row>
    <row r="19" spans="2:6" x14ac:dyDescent="0.2">
      <c r="B19" s="54"/>
      <c r="C19" s="54"/>
      <c r="D19" s="54"/>
      <c r="E19" s="54"/>
      <c r="F19" s="54"/>
    </row>
  </sheetData>
  <printOptions horizontalCentered="1"/>
  <pageMargins left="0.47244094488188981" right="0.47244094488188981" top="0.35433070866141736" bottom="0.35433070866141736" header="0.31496062992125984" footer="0.31496062992125984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3"/>
  <sheetViews>
    <sheetView showGridLines="0"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10" sqref="A10"/>
      <selection pane="bottomRight" activeCell="S1" sqref="S1"/>
    </sheetView>
  </sheetViews>
  <sheetFormatPr defaultRowHeight="12.75" x14ac:dyDescent="0.2"/>
  <cols>
    <col min="1" max="1" width="19.5703125" style="131" customWidth="1"/>
    <col min="2" max="2" width="7.140625" style="7" customWidth="1"/>
    <col min="3" max="3" width="6.42578125" style="131" customWidth="1"/>
    <col min="4" max="7" width="6.140625" style="131" customWidth="1"/>
    <col min="8" max="8" width="6" style="131" customWidth="1"/>
    <col min="9" max="14" width="6.140625" style="131" customWidth="1"/>
    <col min="15" max="15" width="6.28515625" style="131" customWidth="1"/>
    <col min="16" max="16" width="9" style="6" customWidth="1"/>
    <col min="17" max="17" width="9.28515625" style="6" customWidth="1"/>
    <col min="18" max="18" width="7.85546875" style="6" customWidth="1"/>
    <col min="19" max="19" width="6.85546875" style="6" customWidth="1"/>
    <col min="20" max="16384" width="9.140625" style="131"/>
  </cols>
  <sheetData>
    <row r="1" spans="1:19" ht="22.5" customHeight="1" x14ac:dyDescent="0.35">
      <c r="A1" s="73"/>
      <c r="B1" s="74"/>
      <c r="C1" s="75"/>
      <c r="D1" s="75"/>
      <c r="E1" s="75"/>
      <c r="F1" s="75"/>
      <c r="G1" s="76"/>
      <c r="H1" s="75"/>
      <c r="I1" s="77"/>
      <c r="J1" s="77"/>
      <c r="K1" s="77"/>
      <c r="L1" s="75"/>
      <c r="M1" s="75"/>
      <c r="N1" s="78"/>
      <c r="O1" s="78"/>
      <c r="Q1" s="79"/>
      <c r="S1" s="204" t="s">
        <v>406</v>
      </c>
    </row>
    <row r="2" spans="1:19" ht="17.25" customHeight="1" x14ac:dyDescent="0.3">
      <c r="A2" s="236" t="s">
        <v>393</v>
      </c>
      <c r="B2" s="232"/>
      <c r="C2" s="233"/>
      <c r="D2" s="233"/>
      <c r="E2" s="233"/>
      <c r="F2" s="233"/>
      <c r="G2" s="233"/>
      <c r="H2" s="233"/>
      <c r="I2" s="233"/>
      <c r="J2" s="233"/>
      <c r="K2" s="231"/>
      <c r="L2" s="234"/>
      <c r="M2" s="234"/>
      <c r="N2" s="50"/>
      <c r="O2" s="50"/>
      <c r="P2" s="51"/>
      <c r="Q2" s="51"/>
      <c r="R2" s="51"/>
      <c r="S2" s="80"/>
    </row>
    <row r="3" spans="1:19" ht="16.5" customHeight="1" x14ac:dyDescent="0.25">
      <c r="A3" s="81"/>
      <c r="B3" s="49"/>
      <c r="C3" s="48"/>
      <c r="D3" s="48"/>
      <c r="E3" s="48"/>
      <c r="F3" s="48"/>
      <c r="G3" s="48"/>
      <c r="H3" s="48"/>
      <c r="I3" s="48"/>
      <c r="J3" s="57"/>
      <c r="K3" s="48"/>
      <c r="L3" s="48"/>
      <c r="M3" s="48"/>
      <c r="N3" s="52"/>
      <c r="O3" s="52"/>
      <c r="P3" s="52"/>
      <c r="Q3" s="51"/>
      <c r="R3" s="51"/>
      <c r="S3" s="80"/>
    </row>
    <row r="4" spans="1:19" ht="15.75" customHeight="1" x14ac:dyDescent="0.2">
      <c r="A4" s="261" t="s">
        <v>238</v>
      </c>
      <c r="B4" s="253" t="s">
        <v>239</v>
      </c>
      <c r="C4" s="260" t="s">
        <v>240</v>
      </c>
      <c r="D4" s="260" t="s">
        <v>241</v>
      </c>
      <c r="E4" s="253" t="s">
        <v>349</v>
      </c>
      <c r="F4" s="253" t="s">
        <v>350</v>
      </c>
      <c r="G4" s="260" t="s">
        <v>242</v>
      </c>
      <c r="H4" s="260" t="s">
        <v>243</v>
      </c>
      <c r="I4" s="260" t="s">
        <v>244</v>
      </c>
      <c r="J4" s="260" t="s">
        <v>245</v>
      </c>
      <c r="K4" s="260" t="s">
        <v>246</v>
      </c>
      <c r="L4" s="260" t="s">
        <v>247</v>
      </c>
      <c r="M4" s="260" t="s">
        <v>248</v>
      </c>
      <c r="N4" s="256" t="s">
        <v>249</v>
      </c>
      <c r="O4" s="253" t="s">
        <v>331</v>
      </c>
      <c r="P4" s="255" t="s">
        <v>355</v>
      </c>
      <c r="Q4" s="256" t="s">
        <v>356</v>
      </c>
      <c r="R4" s="253" t="s">
        <v>351</v>
      </c>
      <c r="S4" s="260" t="s">
        <v>332</v>
      </c>
    </row>
    <row r="5" spans="1:19" ht="35.25" customHeight="1" x14ac:dyDescent="0.2">
      <c r="A5" s="262"/>
      <c r="B5" s="264" t="s">
        <v>250</v>
      </c>
      <c r="C5" s="260"/>
      <c r="D5" s="260"/>
      <c r="E5" s="265"/>
      <c r="F5" s="265"/>
      <c r="G5" s="260"/>
      <c r="H5" s="260"/>
      <c r="I5" s="260"/>
      <c r="J5" s="260"/>
      <c r="K5" s="260"/>
      <c r="L5" s="260"/>
      <c r="M5" s="260"/>
      <c r="N5" s="256"/>
      <c r="O5" s="254"/>
      <c r="P5" s="255"/>
      <c r="Q5" s="256"/>
      <c r="R5" s="257"/>
      <c r="S5" s="260"/>
    </row>
    <row r="6" spans="1:19" ht="19.5" customHeight="1" x14ac:dyDescent="0.2">
      <c r="A6" s="263"/>
      <c r="B6" s="254"/>
      <c r="C6" s="256" t="s">
        <v>251</v>
      </c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7"/>
      <c r="O6" s="267"/>
      <c r="P6" s="267"/>
      <c r="Q6" s="267"/>
      <c r="R6" s="267"/>
      <c r="S6" s="268"/>
    </row>
    <row r="7" spans="1:19" ht="14.1" customHeight="1" x14ac:dyDescent="0.2">
      <c r="A7" s="58" t="s">
        <v>252</v>
      </c>
      <c r="B7" s="82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83"/>
      <c r="O7" s="130"/>
      <c r="P7" s="84"/>
      <c r="Q7" s="85"/>
      <c r="R7" s="85"/>
      <c r="S7" s="86"/>
    </row>
    <row r="8" spans="1:19" ht="14.1" customHeight="1" x14ac:dyDescent="0.2">
      <c r="A8" s="58" t="s">
        <v>333</v>
      </c>
      <c r="B8" s="87" t="s">
        <v>253</v>
      </c>
      <c r="C8" s="88">
        <v>1</v>
      </c>
      <c r="D8" s="88">
        <v>1.5</v>
      </c>
      <c r="E8" s="88"/>
      <c r="F8" s="88"/>
      <c r="G8" s="88">
        <v>1.5</v>
      </c>
      <c r="H8" s="88"/>
      <c r="I8" s="88"/>
      <c r="J8" s="88"/>
      <c r="K8" s="88"/>
      <c r="L8" s="88"/>
      <c r="M8" s="88"/>
      <c r="N8" s="89">
        <v>0.69120999999999999</v>
      </c>
      <c r="O8" s="90"/>
      <c r="P8" s="91"/>
      <c r="Q8" s="92"/>
      <c r="R8" s="92"/>
      <c r="S8" s="93"/>
    </row>
    <row r="9" spans="1:19" ht="14.1" customHeight="1" x14ac:dyDescent="0.2">
      <c r="A9" s="59" t="s">
        <v>254</v>
      </c>
      <c r="B9" s="94" t="s">
        <v>255</v>
      </c>
      <c r="C9" s="95"/>
      <c r="D9" s="95">
        <v>1.5</v>
      </c>
      <c r="E9" s="95"/>
      <c r="F9" s="95"/>
      <c r="G9" s="95"/>
      <c r="H9" s="95"/>
      <c r="I9" s="95">
        <v>1.3</v>
      </c>
      <c r="J9" s="95"/>
      <c r="K9" s="95"/>
      <c r="L9" s="95"/>
      <c r="M9" s="95"/>
      <c r="N9" s="96"/>
      <c r="O9" s="97"/>
      <c r="P9" s="98"/>
      <c r="Q9" s="99"/>
      <c r="R9" s="99"/>
      <c r="S9" s="100"/>
    </row>
    <row r="10" spans="1:19" ht="14.1" customHeight="1" x14ac:dyDescent="0.2">
      <c r="A10" s="59" t="s">
        <v>256</v>
      </c>
      <c r="B10" s="94" t="s">
        <v>255</v>
      </c>
      <c r="C10" s="95"/>
      <c r="D10" s="95">
        <v>1.5</v>
      </c>
      <c r="E10" s="95"/>
      <c r="F10" s="95"/>
      <c r="G10" s="95"/>
      <c r="H10" s="95"/>
      <c r="I10" s="95">
        <v>1</v>
      </c>
      <c r="J10" s="95"/>
      <c r="K10" s="95"/>
      <c r="L10" s="95"/>
      <c r="M10" s="95"/>
      <c r="N10" s="96"/>
      <c r="O10" s="97"/>
      <c r="P10" s="98"/>
      <c r="Q10" s="99"/>
      <c r="R10" s="99"/>
      <c r="S10" s="100"/>
    </row>
    <row r="11" spans="1:19" ht="14.1" customHeight="1" x14ac:dyDescent="0.2">
      <c r="A11" s="59" t="s">
        <v>257</v>
      </c>
      <c r="B11" s="94" t="s">
        <v>255</v>
      </c>
      <c r="C11" s="95"/>
      <c r="D11" s="95">
        <v>1</v>
      </c>
      <c r="E11" s="95"/>
      <c r="F11" s="95"/>
      <c r="G11" s="95"/>
      <c r="H11" s="95"/>
      <c r="I11" s="95">
        <v>1</v>
      </c>
      <c r="J11" s="95"/>
      <c r="K11" s="95"/>
      <c r="L11" s="95"/>
      <c r="M11" s="95"/>
      <c r="N11" s="96"/>
      <c r="O11" s="97"/>
      <c r="P11" s="98"/>
      <c r="Q11" s="99"/>
      <c r="R11" s="99"/>
      <c r="S11" s="100"/>
    </row>
    <row r="12" spans="1:19" ht="14.1" customHeight="1" x14ac:dyDescent="0.2">
      <c r="A12" s="60" t="s">
        <v>258</v>
      </c>
      <c r="B12" s="82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01"/>
      <c r="O12" s="102"/>
      <c r="P12" s="84"/>
      <c r="Q12" s="85"/>
      <c r="R12" s="85"/>
      <c r="S12" s="86"/>
    </row>
    <row r="13" spans="1:19" ht="15" customHeight="1" x14ac:dyDescent="0.2">
      <c r="A13" s="61" t="s">
        <v>334</v>
      </c>
      <c r="B13" s="87" t="s">
        <v>253</v>
      </c>
      <c r="C13" s="88">
        <v>2.5</v>
      </c>
      <c r="D13" s="88">
        <v>4</v>
      </c>
      <c r="E13" s="88"/>
      <c r="F13" s="88"/>
      <c r="G13" s="88">
        <v>2.5</v>
      </c>
      <c r="H13" s="88"/>
      <c r="I13" s="88"/>
      <c r="J13" s="88"/>
      <c r="K13" s="88"/>
      <c r="L13" s="88"/>
      <c r="M13" s="88">
        <v>1</v>
      </c>
      <c r="N13" s="89">
        <v>0.69120999999999999</v>
      </c>
      <c r="O13" s="90"/>
      <c r="P13" s="91">
        <v>1.33</v>
      </c>
      <c r="Q13" s="92"/>
      <c r="R13" s="92"/>
      <c r="S13" s="93"/>
    </row>
    <row r="14" spans="1:19" ht="14.1" customHeight="1" x14ac:dyDescent="0.2">
      <c r="A14" s="59" t="s">
        <v>259</v>
      </c>
      <c r="B14" s="94" t="s">
        <v>255</v>
      </c>
      <c r="C14" s="95"/>
      <c r="D14" s="95">
        <v>1.5</v>
      </c>
      <c r="E14" s="95"/>
      <c r="F14" s="95"/>
      <c r="G14" s="95"/>
      <c r="H14" s="95"/>
      <c r="I14" s="95">
        <v>1</v>
      </c>
      <c r="J14" s="95"/>
      <c r="K14" s="95"/>
      <c r="L14" s="95"/>
      <c r="M14" s="95"/>
      <c r="N14" s="96"/>
      <c r="O14" s="97"/>
      <c r="P14" s="98"/>
      <c r="Q14" s="99"/>
      <c r="R14" s="99"/>
      <c r="S14" s="100"/>
    </row>
    <row r="15" spans="1:19" ht="14.1" customHeight="1" x14ac:dyDescent="0.2">
      <c r="A15" s="59" t="s">
        <v>260</v>
      </c>
      <c r="B15" s="94" t="s">
        <v>255</v>
      </c>
      <c r="C15" s="95"/>
      <c r="D15" s="95">
        <v>2</v>
      </c>
      <c r="E15" s="95"/>
      <c r="F15" s="95"/>
      <c r="G15" s="95">
        <v>0.25</v>
      </c>
      <c r="H15" s="95"/>
      <c r="I15" s="95">
        <v>1</v>
      </c>
      <c r="J15" s="95"/>
      <c r="K15" s="95"/>
      <c r="L15" s="95"/>
      <c r="M15" s="95"/>
      <c r="N15" s="96"/>
      <c r="O15" s="97"/>
      <c r="P15" s="98"/>
      <c r="Q15" s="99"/>
      <c r="R15" s="99"/>
      <c r="S15" s="100"/>
    </row>
    <row r="16" spans="1:19" ht="14.1" customHeight="1" x14ac:dyDescent="0.2">
      <c r="A16" s="59" t="s">
        <v>261</v>
      </c>
      <c r="B16" s="94" t="s">
        <v>262</v>
      </c>
      <c r="C16" s="95">
        <v>1</v>
      </c>
      <c r="D16" s="95">
        <v>2</v>
      </c>
      <c r="E16" s="95"/>
      <c r="F16" s="95"/>
      <c r="G16" s="95">
        <f>1.3+0.3</f>
        <v>1.6</v>
      </c>
      <c r="H16" s="95"/>
      <c r="I16" s="95"/>
      <c r="J16" s="95"/>
      <c r="K16" s="95"/>
      <c r="L16" s="95"/>
      <c r="M16" s="95"/>
      <c r="N16" s="96"/>
      <c r="O16" s="97"/>
      <c r="P16" s="98"/>
      <c r="Q16" s="99"/>
      <c r="R16" s="99"/>
      <c r="S16" s="100"/>
    </row>
    <row r="17" spans="1:19" ht="14.1" customHeight="1" x14ac:dyDescent="0.2">
      <c r="A17" s="59" t="s">
        <v>263</v>
      </c>
      <c r="B17" s="94" t="s">
        <v>255</v>
      </c>
      <c r="C17" s="95"/>
      <c r="D17" s="88">
        <v>1.5</v>
      </c>
      <c r="E17" s="88"/>
      <c r="F17" s="88"/>
      <c r="G17" s="95"/>
      <c r="H17" s="95"/>
      <c r="I17" s="95">
        <v>1</v>
      </c>
      <c r="J17" s="95"/>
      <c r="K17" s="95"/>
      <c r="L17" s="95"/>
      <c r="M17" s="95"/>
      <c r="N17" s="96"/>
      <c r="O17" s="97"/>
      <c r="P17" s="98"/>
      <c r="Q17" s="99"/>
      <c r="R17" s="99"/>
      <c r="S17" s="100"/>
    </row>
    <row r="18" spans="1:19" ht="14.1" customHeight="1" x14ac:dyDescent="0.2">
      <c r="A18" s="58" t="s">
        <v>264</v>
      </c>
      <c r="B18" s="82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01"/>
      <c r="O18" s="102"/>
      <c r="P18" s="84"/>
      <c r="Q18" s="85"/>
      <c r="R18" s="85"/>
      <c r="S18" s="86"/>
    </row>
    <row r="19" spans="1:19" ht="15" customHeight="1" x14ac:dyDescent="0.2">
      <c r="A19" s="58" t="s">
        <v>335</v>
      </c>
      <c r="B19" s="87" t="s">
        <v>253</v>
      </c>
      <c r="C19" s="88"/>
      <c r="D19" s="88"/>
      <c r="E19" s="88"/>
      <c r="F19" s="88"/>
      <c r="G19" s="88">
        <v>0.3</v>
      </c>
      <c r="H19" s="88">
        <v>1</v>
      </c>
      <c r="I19" s="88"/>
      <c r="J19" s="88"/>
      <c r="K19" s="88"/>
      <c r="L19" s="88"/>
      <c r="M19" s="88"/>
      <c r="N19" s="89"/>
      <c r="O19" s="90"/>
      <c r="P19" s="91"/>
      <c r="Q19" s="92"/>
      <c r="R19" s="92"/>
      <c r="S19" s="93"/>
    </row>
    <row r="20" spans="1:19" ht="27.75" customHeight="1" x14ac:dyDescent="0.2">
      <c r="A20" s="59" t="s">
        <v>336</v>
      </c>
      <c r="B20" s="94" t="s">
        <v>255</v>
      </c>
      <c r="C20" s="95">
        <v>1</v>
      </c>
      <c r="D20" s="95">
        <v>3.5</v>
      </c>
      <c r="E20" s="95"/>
      <c r="F20" s="95"/>
      <c r="G20" s="95"/>
      <c r="H20" s="95"/>
      <c r="I20" s="95"/>
      <c r="J20" s="95"/>
      <c r="K20" s="95"/>
      <c r="L20" s="95"/>
      <c r="M20" s="95"/>
      <c r="N20" s="96"/>
      <c r="O20" s="97"/>
      <c r="P20" s="98"/>
      <c r="Q20" s="99"/>
      <c r="R20" s="99"/>
      <c r="S20" s="100"/>
    </row>
    <row r="21" spans="1:19" ht="14.1" customHeight="1" x14ac:dyDescent="0.2">
      <c r="A21" s="59" t="s">
        <v>265</v>
      </c>
      <c r="B21" s="94" t="s">
        <v>255</v>
      </c>
      <c r="C21" s="95"/>
      <c r="D21" s="95"/>
      <c r="E21" s="95"/>
      <c r="F21" s="95"/>
      <c r="G21" s="95"/>
      <c r="H21" s="95"/>
      <c r="I21" s="103"/>
      <c r="J21" s="95">
        <v>1</v>
      </c>
      <c r="K21" s="95"/>
      <c r="L21" s="95"/>
      <c r="M21" s="95"/>
      <c r="N21" s="96"/>
      <c r="O21" s="97"/>
      <c r="P21" s="98"/>
      <c r="Q21" s="99"/>
      <c r="R21" s="99"/>
      <c r="S21" s="100"/>
    </row>
    <row r="22" spans="1:19" ht="14.1" customHeight="1" x14ac:dyDescent="0.2">
      <c r="A22" s="59" t="s">
        <v>266</v>
      </c>
      <c r="B22" s="94" t="s">
        <v>255</v>
      </c>
      <c r="C22" s="95"/>
      <c r="D22" s="95"/>
      <c r="E22" s="95"/>
      <c r="F22" s="95"/>
      <c r="G22" s="95">
        <v>1</v>
      </c>
      <c r="H22" s="95"/>
      <c r="I22" s="95"/>
      <c r="J22" s="95"/>
      <c r="K22" s="95"/>
      <c r="L22" s="104"/>
      <c r="M22" s="95"/>
      <c r="N22" s="96"/>
      <c r="O22" s="97"/>
      <c r="P22" s="98"/>
      <c r="Q22" s="99"/>
      <c r="R22" s="99"/>
      <c r="S22" s="100"/>
    </row>
    <row r="23" spans="1:19" ht="14.1" customHeight="1" x14ac:dyDescent="0.2">
      <c r="A23" s="59" t="s">
        <v>267</v>
      </c>
      <c r="B23" s="94" t="s">
        <v>255</v>
      </c>
      <c r="C23" s="95"/>
      <c r="D23" s="95"/>
      <c r="E23" s="95"/>
      <c r="F23" s="95"/>
      <c r="G23" s="95"/>
      <c r="H23" s="95"/>
      <c r="I23" s="95"/>
      <c r="J23" s="95"/>
      <c r="K23" s="95"/>
      <c r="L23" s="95">
        <v>1</v>
      </c>
      <c r="M23" s="95"/>
      <c r="N23" s="96"/>
      <c r="O23" s="97"/>
      <c r="P23" s="98"/>
      <c r="Q23" s="99"/>
      <c r="R23" s="99"/>
      <c r="S23" s="100"/>
    </row>
    <row r="24" spans="1:19" ht="14.1" customHeight="1" x14ac:dyDescent="0.2">
      <c r="A24" s="59" t="s">
        <v>268</v>
      </c>
      <c r="B24" s="94" t="s">
        <v>255</v>
      </c>
      <c r="C24" s="95"/>
      <c r="D24" s="95"/>
      <c r="E24" s="95"/>
      <c r="F24" s="95"/>
      <c r="G24" s="95">
        <v>0.3</v>
      </c>
      <c r="H24" s="95"/>
      <c r="I24" s="95"/>
      <c r="J24" s="95"/>
      <c r="K24" s="95"/>
      <c r="L24" s="95">
        <v>1</v>
      </c>
      <c r="M24" s="95"/>
      <c r="N24" s="105"/>
      <c r="O24" s="95"/>
      <c r="P24" s="98"/>
      <c r="Q24" s="99"/>
      <c r="R24" s="99"/>
      <c r="S24" s="100"/>
    </row>
    <row r="25" spans="1:19" ht="14.1" customHeight="1" x14ac:dyDescent="0.2">
      <c r="A25" s="60" t="s">
        <v>269</v>
      </c>
      <c r="B25" s="82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83"/>
      <c r="O25" s="130"/>
      <c r="P25" s="84"/>
      <c r="Q25" s="85"/>
      <c r="R25" s="85"/>
      <c r="S25" s="86"/>
    </row>
    <row r="26" spans="1:19" ht="14.1" customHeight="1" x14ac:dyDescent="0.2">
      <c r="A26" s="61" t="s">
        <v>270</v>
      </c>
      <c r="B26" s="87" t="s">
        <v>253</v>
      </c>
      <c r="C26" s="88">
        <v>1.5</v>
      </c>
      <c r="D26" s="88">
        <v>2.5</v>
      </c>
      <c r="E26" s="88"/>
      <c r="F26" s="88"/>
      <c r="G26" s="88">
        <v>1.1499999999999999</v>
      </c>
      <c r="H26" s="88"/>
      <c r="I26" s="88"/>
      <c r="J26" s="88"/>
      <c r="K26" s="88"/>
      <c r="L26" s="88"/>
      <c r="M26" s="88"/>
      <c r="N26" s="106">
        <v>1.5</v>
      </c>
      <c r="O26" s="88"/>
      <c r="P26" s="91"/>
      <c r="Q26" s="92"/>
      <c r="R26" s="92"/>
      <c r="S26" s="93"/>
    </row>
    <row r="27" spans="1:19" ht="14.1" customHeight="1" x14ac:dyDescent="0.2">
      <c r="A27" s="59" t="s">
        <v>271</v>
      </c>
      <c r="B27" s="94" t="s">
        <v>255</v>
      </c>
      <c r="C27" s="95">
        <v>1</v>
      </c>
      <c r="D27" s="95">
        <v>1</v>
      </c>
      <c r="E27" s="95"/>
      <c r="F27" s="95"/>
      <c r="G27" s="95">
        <f>1+0.3</f>
        <v>1.3</v>
      </c>
      <c r="H27" s="95"/>
      <c r="I27" s="107"/>
      <c r="J27" s="95"/>
      <c r="K27" s="95"/>
      <c r="L27" s="95"/>
      <c r="M27" s="95"/>
      <c r="N27" s="105"/>
      <c r="O27" s="95">
        <v>1</v>
      </c>
      <c r="P27" s="98"/>
      <c r="Q27" s="99"/>
      <c r="R27" s="99"/>
      <c r="S27" s="100"/>
    </row>
    <row r="28" spans="1:19" ht="14.1" customHeight="1" x14ac:dyDescent="0.2">
      <c r="A28" s="62" t="s">
        <v>272</v>
      </c>
      <c r="B28" s="94" t="s">
        <v>255</v>
      </c>
      <c r="C28" s="95"/>
      <c r="D28" s="95"/>
      <c r="E28" s="95"/>
      <c r="F28" s="95"/>
      <c r="G28" s="95"/>
      <c r="H28" s="95"/>
      <c r="I28" s="95"/>
      <c r="J28" s="95">
        <v>1</v>
      </c>
      <c r="K28" s="95"/>
      <c r="L28" s="95"/>
      <c r="M28" s="95"/>
      <c r="N28" s="105"/>
      <c r="O28" s="95"/>
      <c r="P28" s="98"/>
      <c r="Q28" s="99"/>
      <c r="R28" s="99"/>
      <c r="S28" s="100"/>
    </row>
    <row r="29" spans="1:19" ht="15" customHeight="1" x14ac:dyDescent="0.2">
      <c r="A29" s="62" t="s">
        <v>273</v>
      </c>
      <c r="B29" s="94" t="s">
        <v>255</v>
      </c>
      <c r="C29" s="95"/>
      <c r="D29" s="95"/>
      <c r="E29" s="95"/>
      <c r="F29" s="95"/>
      <c r="G29" s="95">
        <v>0.24</v>
      </c>
      <c r="H29" s="95"/>
      <c r="I29" s="95"/>
      <c r="J29" s="95">
        <v>1</v>
      </c>
      <c r="K29" s="95"/>
      <c r="L29" s="95"/>
      <c r="M29" s="95"/>
      <c r="N29" s="105"/>
      <c r="O29" s="95"/>
      <c r="P29" s="98"/>
      <c r="Q29" s="99"/>
      <c r="R29" s="99"/>
      <c r="S29" s="100"/>
    </row>
    <row r="30" spans="1:19" ht="15" customHeight="1" x14ac:dyDescent="0.2">
      <c r="A30" s="59" t="s">
        <v>274</v>
      </c>
      <c r="B30" s="94" t="s">
        <v>255</v>
      </c>
      <c r="C30" s="95"/>
      <c r="D30" s="95">
        <v>1</v>
      </c>
      <c r="E30" s="95"/>
      <c r="F30" s="95"/>
      <c r="G30" s="95"/>
      <c r="H30" s="95"/>
      <c r="I30" s="95">
        <v>1</v>
      </c>
      <c r="J30" s="95"/>
      <c r="K30" s="95"/>
      <c r="L30" s="95"/>
      <c r="M30" s="95"/>
      <c r="N30" s="105"/>
      <c r="O30" s="95"/>
      <c r="P30" s="98"/>
      <c r="Q30" s="99"/>
      <c r="R30" s="99"/>
      <c r="S30" s="100"/>
    </row>
    <row r="31" spans="1:19" ht="15" customHeight="1" x14ac:dyDescent="0.2">
      <c r="A31" s="59" t="s">
        <v>275</v>
      </c>
      <c r="B31" s="94" t="s">
        <v>255</v>
      </c>
      <c r="C31" s="95"/>
      <c r="D31" s="95"/>
      <c r="E31" s="95"/>
      <c r="F31" s="95"/>
      <c r="G31" s="95"/>
      <c r="H31" s="95"/>
      <c r="I31" s="95"/>
      <c r="J31" s="95"/>
      <c r="K31" s="95"/>
      <c r="L31" s="95">
        <v>1</v>
      </c>
      <c r="M31" s="95"/>
      <c r="N31" s="105"/>
      <c r="O31" s="95"/>
      <c r="P31" s="98"/>
      <c r="Q31" s="99"/>
      <c r="R31" s="99"/>
      <c r="S31" s="100"/>
    </row>
    <row r="32" spans="1:19" ht="15" customHeight="1" x14ac:dyDescent="0.2">
      <c r="A32" s="59" t="s">
        <v>276</v>
      </c>
      <c r="B32" s="94" t="s">
        <v>255</v>
      </c>
      <c r="C32" s="95"/>
      <c r="D32" s="95">
        <v>1.5</v>
      </c>
      <c r="E32" s="95"/>
      <c r="F32" s="95"/>
      <c r="G32" s="95"/>
      <c r="H32" s="95"/>
      <c r="I32" s="108">
        <v>1</v>
      </c>
      <c r="J32" s="95"/>
      <c r="K32" s="95"/>
      <c r="L32" s="95"/>
      <c r="M32" s="95"/>
      <c r="N32" s="105"/>
      <c r="O32" s="95"/>
      <c r="P32" s="98"/>
      <c r="Q32" s="99"/>
      <c r="R32" s="99"/>
      <c r="S32" s="100"/>
    </row>
    <row r="33" spans="1:19" ht="15" customHeight="1" x14ac:dyDescent="0.2">
      <c r="A33" s="59" t="s">
        <v>277</v>
      </c>
      <c r="B33" s="94" t="s">
        <v>255</v>
      </c>
      <c r="C33" s="95"/>
      <c r="D33" s="95">
        <v>2</v>
      </c>
      <c r="E33" s="95"/>
      <c r="F33" s="95"/>
      <c r="G33" s="95"/>
      <c r="H33" s="95"/>
      <c r="I33" s="95">
        <v>1</v>
      </c>
      <c r="J33" s="95"/>
      <c r="K33" s="95">
        <v>1</v>
      </c>
      <c r="L33" s="95"/>
      <c r="M33" s="95"/>
      <c r="N33" s="105"/>
      <c r="O33" s="95">
        <v>1</v>
      </c>
      <c r="P33" s="98"/>
      <c r="Q33" s="99"/>
      <c r="R33" s="99"/>
      <c r="S33" s="100"/>
    </row>
    <row r="34" spans="1:19" ht="15" customHeight="1" x14ac:dyDescent="0.2">
      <c r="A34" s="59" t="s">
        <v>278</v>
      </c>
      <c r="B34" s="94" t="s">
        <v>255</v>
      </c>
      <c r="C34" s="95"/>
      <c r="D34" s="95"/>
      <c r="E34" s="95"/>
      <c r="F34" s="95"/>
      <c r="G34" s="95"/>
      <c r="H34" s="95"/>
      <c r="I34" s="95"/>
      <c r="J34" s="95"/>
      <c r="K34" s="95"/>
      <c r="L34" s="95">
        <v>1</v>
      </c>
      <c r="M34" s="95"/>
      <c r="N34" s="105"/>
      <c r="O34" s="95"/>
      <c r="P34" s="98"/>
      <c r="Q34" s="99"/>
      <c r="R34" s="99"/>
      <c r="S34" s="100"/>
    </row>
    <row r="35" spans="1:19" ht="15" customHeight="1" x14ac:dyDescent="0.2">
      <c r="A35" s="59" t="s">
        <v>279</v>
      </c>
      <c r="B35" s="94" t="s">
        <v>255</v>
      </c>
      <c r="C35" s="95"/>
      <c r="D35" s="95"/>
      <c r="E35" s="95"/>
      <c r="F35" s="95"/>
      <c r="G35" s="95"/>
      <c r="H35" s="95"/>
      <c r="I35" s="95"/>
      <c r="J35" s="95"/>
      <c r="K35" s="95"/>
      <c r="L35" s="95">
        <v>1</v>
      </c>
      <c r="M35" s="95"/>
      <c r="N35" s="105"/>
      <c r="O35" s="95"/>
      <c r="P35" s="98"/>
      <c r="Q35" s="99"/>
      <c r="R35" s="99"/>
      <c r="S35" s="100"/>
    </row>
    <row r="36" spans="1:19" ht="15" customHeight="1" x14ac:dyDescent="0.2">
      <c r="A36" s="59" t="s">
        <v>280</v>
      </c>
      <c r="B36" s="94" t="s">
        <v>255</v>
      </c>
      <c r="C36" s="95"/>
      <c r="D36" s="95">
        <v>1.5</v>
      </c>
      <c r="E36" s="95"/>
      <c r="F36" s="95"/>
      <c r="G36" s="95"/>
      <c r="H36" s="95"/>
      <c r="I36" s="95">
        <v>1</v>
      </c>
      <c r="J36" s="95"/>
      <c r="K36" s="95"/>
      <c r="L36" s="95"/>
      <c r="M36" s="95"/>
      <c r="N36" s="105"/>
      <c r="O36" s="95"/>
      <c r="P36" s="98"/>
      <c r="Q36" s="99"/>
      <c r="R36" s="99"/>
      <c r="S36" s="100"/>
    </row>
    <row r="37" spans="1:19" ht="15" customHeight="1" x14ac:dyDescent="0.2">
      <c r="A37" s="58" t="s">
        <v>281</v>
      </c>
      <c r="B37" s="82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83"/>
      <c r="O37" s="130"/>
      <c r="P37" s="84"/>
      <c r="Q37" s="85"/>
      <c r="R37" s="85"/>
      <c r="S37" s="86"/>
    </row>
    <row r="38" spans="1:19" ht="15" customHeight="1" x14ac:dyDescent="0.2">
      <c r="A38" s="58" t="s">
        <v>282</v>
      </c>
      <c r="B38" s="87" t="s">
        <v>253</v>
      </c>
      <c r="C38" s="88"/>
      <c r="D38" s="88">
        <v>1.6</v>
      </c>
      <c r="E38" s="88"/>
      <c r="F38" s="88"/>
      <c r="G38" s="88"/>
      <c r="H38" s="88">
        <v>1</v>
      </c>
      <c r="I38" s="88"/>
      <c r="J38" s="88"/>
      <c r="K38" s="88"/>
      <c r="L38" s="88"/>
      <c r="M38" s="88"/>
      <c r="N38" s="106"/>
      <c r="O38" s="88"/>
      <c r="P38" s="91"/>
      <c r="Q38" s="92"/>
      <c r="R38" s="92"/>
      <c r="S38" s="93"/>
    </row>
    <row r="39" spans="1:19" ht="15" customHeight="1" x14ac:dyDescent="0.2">
      <c r="A39" s="62" t="s">
        <v>283</v>
      </c>
      <c r="B39" s="94" t="s">
        <v>255</v>
      </c>
      <c r="C39" s="95"/>
      <c r="D39" s="95">
        <v>0.5</v>
      </c>
      <c r="E39" s="95"/>
      <c r="F39" s="95"/>
      <c r="G39" s="95"/>
      <c r="H39" s="95"/>
      <c r="I39" s="95"/>
      <c r="J39" s="95">
        <v>1</v>
      </c>
      <c r="K39" s="95"/>
      <c r="L39" s="95"/>
      <c r="M39" s="95"/>
      <c r="N39" s="105"/>
      <c r="O39" s="95"/>
      <c r="P39" s="98"/>
      <c r="Q39" s="99"/>
      <c r="R39" s="99"/>
      <c r="S39" s="100"/>
    </row>
    <row r="40" spans="1:19" ht="15" customHeight="1" x14ac:dyDescent="0.2">
      <c r="A40" s="59" t="s">
        <v>284</v>
      </c>
      <c r="B40" s="94" t="s">
        <v>255</v>
      </c>
      <c r="C40" s="95"/>
      <c r="D40" s="95">
        <v>1</v>
      </c>
      <c r="E40" s="95"/>
      <c r="F40" s="95"/>
      <c r="G40" s="95"/>
      <c r="H40" s="95"/>
      <c r="I40" s="95">
        <v>1</v>
      </c>
      <c r="J40" s="95"/>
      <c r="K40" s="95"/>
      <c r="L40" s="95"/>
      <c r="M40" s="95"/>
      <c r="N40" s="105"/>
      <c r="O40" s="95"/>
      <c r="P40" s="98"/>
      <c r="Q40" s="99"/>
      <c r="R40" s="99"/>
      <c r="S40" s="100"/>
    </row>
    <row r="41" spans="1:19" ht="15" customHeight="1" x14ac:dyDescent="0.2">
      <c r="A41" s="59" t="s">
        <v>285</v>
      </c>
      <c r="B41" s="94" t="s">
        <v>255</v>
      </c>
      <c r="C41" s="95"/>
      <c r="D41" s="95">
        <v>1.5</v>
      </c>
      <c r="E41" s="95"/>
      <c r="F41" s="95"/>
      <c r="G41" s="95"/>
      <c r="H41" s="95"/>
      <c r="I41" s="95">
        <v>1.3</v>
      </c>
      <c r="J41" s="95"/>
      <c r="K41" s="95"/>
      <c r="L41" s="95"/>
      <c r="M41" s="95"/>
      <c r="N41" s="105"/>
      <c r="O41" s="95"/>
      <c r="P41" s="98"/>
      <c r="Q41" s="99"/>
      <c r="R41" s="99"/>
      <c r="S41" s="100"/>
    </row>
    <row r="42" spans="1:19" ht="15" customHeight="1" x14ac:dyDescent="0.2">
      <c r="A42" s="58" t="s">
        <v>286</v>
      </c>
      <c r="B42" s="82"/>
      <c r="C42" s="109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83"/>
      <c r="O42" s="130"/>
      <c r="P42" s="84"/>
      <c r="Q42" s="85"/>
      <c r="R42" s="85"/>
      <c r="S42" s="86"/>
    </row>
    <row r="43" spans="1:19" ht="15" customHeight="1" x14ac:dyDescent="0.2">
      <c r="A43" s="58" t="s">
        <v>287</v>
      </c>
      <c r="B43" s="87" t="s">
        <v>253</v>
      </c>
      <c r="C43" s="110"/>
      <c r="D43" s="88">
        <v>1.55</v>
      </c>
      <c r="E43" s="88"/>
      <c r="F43" s="88"/>
      <c r="G43" s="88"/>
      <c r="H43" s="88">
        <v>1</v>
      </c>
      <c r="I43" s="88"/>
      <c r="J43" s="88"/>
      <c r="K43" s="88"/>
      <c r="L43" s="88"/>
      <c r="M43" s="88"/>
      <c r="N43" s="106"/>
      <c r="O43" s="88"/>
      <c r="P43" s="91"/>
      <c r="Q43" s="92"/>
      <c r="R43" s="92"/>
      <c r="S43" s="93"/>
    </row>
    <row r="44" spans="1:19" ht="15" customHeight="1" x14ac:dyDescent="0.2">
      <c r="A44" s="59" t="s">
        <v>288</v>
      </c>
      <c r="B44" s="94" t="s">
        <v>255</v>
      </c>
      <c r="C44" s="95"/>
      <c r="D44" s="95">
        <v>2</v>
      </c>
      <c r="E44" s="95"/>
      <c r="F44" s="95"/>
      <c r="G44" s="95">
        <v>0.1</v>
      </c>
      <c r="H44" s="95">
        <v>1</v>
      </c>
      <c r="I44" s="95"/>
      <c r="J44" s="95"/>
      <c r="K44" s="95"/>
      <c r="L44" s="95"/>
      <c r="M44" s="95"/>
      <c r="N44" s="105"/>
      <c r="O44" s="95"/>
      <c r="P44" s="98"/>
      <c r="Q44" s="99"/>
      <c r="R44" s="99"/>
      <c r="S44" s="100"/>
    </row>
    <row r="45" spans="1:19" ht="15" customHeight="1" x14ac:dyDescent="0.2">
      <c r="A45" s="59" t="s">
        <v>289</v>
      </c>
      <c r="B45" s="94" t="s">
        <v>255</v>
      </c>
      <c r="C45" s="95"/>
      <c r="D45" s="95">
        <f>1.5+0.5</f>
        <v>2</v>
      </c>
      <c r="E45" s="95"/>
      <c r="F45" s="95"/>
      <c r="G45" s="95"/>
      <c r="H45" s="95"/>
      <c r="I45" s="95">
        <v>1</v>
      </c>
      <c r="J45" s="95"/>
      <c r="K45" s="95"/>
      <c r="L45" s="95"/>
      <c r="M45" s="95"/>
      <c r="N45" s="105"/>
      <c r="O45" s="95">
        <v>1</v>
      </c>
      <c r="P45" s="98"/>
      <c r="Q45" s="99"/>
      <c r="R45" s="99"/>
      <c r="S45" s="100"/>
    </row>
    <row r="46" spans="1:19" ht="15" customHeight="1" x14ac:dyDescent="0.2">
      <c r="A46" s="58" t="s">
        <v>290</v>
      </c>
      <c r="B46" s="82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83"/>
      <c r="O46" s="130"/>
      <c r="P46" s="84"/>
      <c r="Q46" s="85"/>
      <c r="R46" s="85"/>
      <c r="S46" s="86"/>
    </row>
    <row r="47" spans="1:19" ht="15" customHeight="1" x14ac:dyDescent="0.2">
      <c r="A47" s="58" t="s">
        <v>337</v>
      </c>
      <c r="B47" s="87" t="s">
        <v>253</v>
      </c>
      <c r="C47" s="88">
        <v>1</v>
      </c>
      <c r="D47" s="88">
        <v>1</v>
      </c>
      <c r="E47" s="88"/>
      <c r="F47" s="88"/>
      <c r="G47" s="88">
        <v>1.3</v>
      </c>
      <c r="H47" s="88"/>
      <c r="I47" s="88"/>
      <c r="J47" s="88"/>
      <c r="K47" s="88"/>
      <c r="L47" s="88"/>
      <c r="M47" s="88"/>
      <c r="N47" s="89">
        <v>1.19</v>
      </c>
      <c r="O47" s="90"/>
      <c r="P47" s="91"/>
      <c r="Q47" s="92"/>
      <c r="R47" s="92"/>
      <c r="S47" s="93"/>
    </row>
    <row r="48" spans="1:19" ht="15" customHeight="1" x14ac:dyDescent="0.2">
      <c r="A48" s="59" t="s">
        <v>291</v>
      </c>
      <c r="B48" s="94" t="s">
        <v>255</v>
      </c>
      <c r="C48" s="95"/>
      <c r="D48" s="95">
        <v>1</v>
      </c>
      <c r="E48" s="95"/>
      <c r="F48" s="95"/>
      <c r="G48" s="95"/>
      <c r="H48" s="95"/>
      <c r="I48" s="95">
        <v>1</v>
      </c>
      <c r="J48" s="95"/>
      <c r="K48" s="95">
        <v>1</v>
      </c>
      <c r="L48" s="95"/>
      <c r="M48" s="95"/>
      <c r="N48" s="105"/>
      <c r="O48" s="95"/>
      <c r="P48" s="98"/>
      <c r="Q48" s="99"/>
      <c r="R48" s="99"/>
      <c r="S48" s="100"/>
    </row>
    <row r="49" spans="1:19" ht="15" customHeight="1" x14ac:dyDescent="0.2">
      <c r="A49" s="62" t="s">
        <v>292</v>
      </c>
      <c r="B49" s="94" t="s">
        <v>255</v>
      </c>
      <c r="C49" s="95"/>
      <c r="D49" s="95">
        <v>0.5</v>
      </c>
      <c r="E49" s="95"/>
      <c r="F49" s="95"/>
      <c r="G49" s="95"/>
      <c r="H49" s="95"/>
      <c r="I49" s="95"/>
      <c r="J49" s="95">
        <v>1</v>
      </c>
      <c r="K49" s="95"/>
      <c r="L49" s="95"/>
      <c r="M49" s="95"/>
      <c r="N49" s="105"/>
      <c r="O49" s="95"/>
      <c r="P49" s="98"/>
      <c r="Q49" s="99"/>
      <c r="R49" s="99"/>
      <c r="S49" s="100"/>
    </row>
    <row r="50" spans="1:19" ht="15" customHeight="1" x14ac:dyDescent="0.2">
      <c r="A50" s="62" t="s">
        <v>293</v>
      </c>
      <c r="B50" s="94" t="s">
        <v>255</v>
      </c>
      <c r="C50" s="95"/>
      <c r="D50" s="95">
        <v>1</v>
      </c>
      <c r="E50" s="95"/>
      <c r="F50" s="95"/>
      <c r="G50" s="95"/>
      <c r="H50" s="95"/>
      <c r="I50" s="95">
        <v>1</v>
      </c>
      <c r="J50" s="95"/>
      <c r="K50" s="95"/>
      <c r="L50" s="95"/>
      <c r="M50" s="95"/>
      <c r="N50" s="105"/>
      <c r="O50" s="95"/>
      <c r="P50" s="98"/>
      <c r="Q50" s="99"/>
      <c r="R50" s="99"/>
      <c r="S50" s="100"/>
    </row>
    <row r="51" spans="1:19" ht="15" customHeight="1" x14ac:dyDescent="0.2">
      <c r="A51" s="63" t="s">
        <v>294</v>
      </c>
      <c r="B51" s="82"/>
      <c r="C51" s="258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83"/>
      <c r="O51" s="130"/>
      <c r="P51" s="84"/>
      <c r="Q51" s="85"/>
      <c r="R51" s="85"/>
      <c r="S51" s="86"/>
    </row>
    <row r="52" spans="1:19" ht="15" customHeight="1" x14ac:dyDescent="0.2">
      <c r="A52" s="63" t="s">
        <v>338</v>
      </c>
      <c r="B52" s="111" t="s">
        <v>253</v>
      </c>
      <c r="C52" s="259"/>
      <c r="D52" s="112">
        <v>2.5</v>
      </c>
      <c r="E52" s="112"/>
      <c r="F52" s="112"/>
      <c r="G52" s="112">
        <v>0.25</v>
      </c>
      <c r="H52" s="112">
        <v>1</v>
      </c>
      <c r="I52" s="112"/>
      <c r="J52" s="113"/>
      <c r="K52" s="113"/>
      <c r="L52" s="113"/>
      <c r="M52" s="88"/>
      <c r="N52" s="106"/>
      <c r="O52" s="88"/>
      <c r="P52" s="91"/>
      <c r="Q52" s="92"/>
      <c r="R52" s="92"/>
      <c r="S52" s="93"/>
    </row>
    <row r="53" spans="1:19" ht="15" customHeight="1" x14ac:dyDescent="0.2">
      <c r="A53" s="62" t="s">
        <v>295</v>
      </c>
      <c r="B53" s="94" t="s">
        <v>255</v>
      </c>
      <c r="C53" s="95">
        <v>1</v>
      </c>
      <c r="D53" s="108">
        <v>1.5</v>
      </c>
      <c r="E53" s="108"/>
      <c r="F53" s="108"/>
      <c r="G53" s="108">
        <f>1.3+0.3</f>
        <v>1.6</v>
      </c>
      <c r="H53" s="95"/>
      <c r="I53" s="95"/>
      <c r="J53" s="107"/>
      <c r="K53" s="107"/>
      <c r="L53" s="107"/>
      <c r="M53" s="95"/>
      <c r="N53" s="105"/>
      <c r="O53" s="95">
        <v>1</v>
      </c>
      <c r="P53" s="114">
        <v>1.62</v>
      </c>
      <c r="Q53" s="95">
        <v>0.18</v>
      </c>
      <c r="R53" s="105">
        <v>1</v>
      </c>
      <c r="S53" s="100"/>
    </row>
    <row r="54" spans="1:19" ht="15" customHeight="1" x14ac:dyDescent="0.2">
      <c r="A54" s="62" t="s">
        <v>296</v>
      </c>
      <c r="B54" s="94" t="s">
        <v>255</v>
      </c>
      <c r="C54" s="95"/>
      <c r="D54" s="108">
        <v>2</v>
      </c>
      <c r="E54" s="108"/>
      <c r="F54" s="108"/>
      <c r="G54" s="108">
        <v>0.5</v>
      </c>
      <c r="H54" s="95"/>
      <c r="I54" s="95">
        <v>1</v>
      </c>
      <c r="J54" s="95"/>
      <c r="K54" s="95">
        <v>1</v>
      </c>
      <c r="L54" s="107"/>
      <c r="M54" s="95"/>
      <c r="N54" s="105"/>
      <c r="O54" s="115"/>
      <c r="P54" s="116"/>
      <c r="Q54" s="117"/>
      <c r="R54" s="117"/>
      <c r="S54" s="100"/>
    </row>
    <row r="55" spans="1:19" ht="15" customHeight="1" x14ac:dyDescent="0.2">
      <c r="A55" s="62" t="s">
        <v>297</v>
      </c>
      <c r="B55" s="94" t="s">
        <v>255</v>
      </c>
      <c r="C55" s="95"/>
      <c r="D55" s="108">
        <v>1.5</v>
      </c>
      <c r="E55" s="108"/>
      <c r="F55" s="108"/>
      <c r="G55" s="108"/>
      <c r="H55" s="95"/>
      <c r="I55" s="95">
        <v>1</v>
      </c>
      <c r="J55" s="95"/>
      <c r="K55" s="95"/>
      <c r="L55" s="107"/>
      <c r="M55" s="95"/>
      <c r="N55" s="105"/>
      <c r="O55" s="95"/>
      <c r="P55" s="98"/>
      <c r="Q55" s="99"/>
      <c r="R55" s="99"/>
      <c r="S55" s="100"/>
    </row>
    <row r="56" spans="1:19" ht="15" customHeight="1" x14ac:dyDescent="0.2">
      <c r="A56" s="62" t="s">
        <v>298</v>
      </c>
      <c r="B56" s="94" t="s">
        <v>255</v>
      </c>
      <c r="C56" s="107"/>
      <c r="D56" s="108"/>
      <c r="E56" s="108"/>
      <c r="F56" s="108"/>
      <c r="G56" s="108"/>
      <c r="H56" s="95"/>
      <c r="I56" s="95"/>
      <c r="J56" s="95">
        <v>1</v>
      </c>
      <c r="K56" s="95"/>
      <c r="L56" s="95"/>
      <c r="M56" s="95"/>
      <c r="N56" s="105"/>
      <c r="O56" s="95"/>
      <c r="P56" s="98"/>
      <c r="Q56" s="99"/>
      <c r="R56" s="99"/>
      <c r="S56" s="100"/>
    </row>
    <row r="57" spans="1:19" ht="15" customHeight="1" x14ac:dyDescent="0.2">
      <c r="A57" s="59" t="s">
        <v>391</v>
      </c>
      <c r="B57" s="94" t="s">
        <v>255</v>
      </c>
      <c r="C57" s="107"/>
      <c r="D57" s="108">
        <v>2</v>
      </c>
      <c r="E57" s="108"/>
      <c r="F57" s="108"/>
      <c r="G57" s="108"/>
      <c r="H57" s="95"/>
      <c r="I57" s="95">
        <v>1</v>
      </c>
      <c r="J57" s="95"/>
      <c r="K57" s="95"/>
      <c r="L57" s="95"/>
      <c r="M57" s="95"/>
      <c r="N57" s="105"/>
      <c r="O57" s="95"/>
      <c r="P57" s="98"/>
      <c r="Q57" s="99"/>
      <c r="R57" s="99"/>
      <c r="S57" s="100"/>
    </row>
    <row r="58" spans="1:19" ht="15" customHeight="1" x14ac:dyDescent="0.2">
      <c r="A58" s="59" t="s">
        <v>299</v>
      </c>
      <c r="B58" s="94" t="s">
        <v>255</v>
      </c>
      <c r="C58" s="107"/>
      <c r="D58" s="107"/>
      <c r="E58" s="107"/>
      <c r="F58" s="107"/>
      <c r="G58" s="95"/>
      <c r="H58" s="95"/>
      <c r="I58" s="95"/>
      <c r="J58" s="95"/>
      <c r="K58" s="95"/>
      <c r="L58" s="95">
        <v>1</v>
      </c>
      <c r="M58" s="95"/>
      <c r="N58" s="105"/>
      <c r="O58" s="95"/>
      <c r="P58" s="98"/>
      <c r="Q58" s="99"/>
      <c r="R58" s="99"/>
      <c r="S58" s="100"/>
    </row>
    <row r="59" spans="1:19" ht="15" customHeight="1" x14ac:dyDescent="0.2">
      <c r="A59" s="59" t="s">
        <v>300</v>
      </c>
      <c r="B59" s="94" t="s">
        <v>255</v>
      </c>
      <c r="C59" s="107"/>
      <c r="D59" s="107"/>
      <c r="E59" s="107"/>
      <c r="F59" s="107"/>
      <c r="G59" s="118"/>
      <c r="H59" s="95"/>
      <c r="I59" s="107"/>
      <c r="J59" s="107"/>
      <c r="K59" s="107"/>
      <c r="L59" s="95">
        <v>1</v>
      </c>
      <c r="M59" s="95"/>
      <c r="N59" s="105"/>
      <c r="O59" s="95"/>
      <c r="P59" s="98"/>
      <c r="Q59" s="99"/>
      <c r="R59" s="99"/>
      <c r="S59" s="100"/>
    </row>
    <row r="60" spans="1:19" ht="15" customHeight="1" x14ac:dyDescent="0.2">
      <c r="A60" s="58" t="s">
        <v>301</v>
      </c>
      <c r="B60" s="82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83"/>
      <c r="O60" s="130"/>
      <c r="P60" s="84"/>
      <c r="Q60" s="85"/>
      <c r="R60" s="85"/>
      <c r="S60" s="86"/>
    </row>
    <row r="61" spans="1:19" ht="15" customHeight="1" x14ac:dyDescent="0.2">
      <c r="A61" s="58" t="s">
        <v>339</v>
      </c>
      <c r="B61" s="87" t="s">
        <v>253</v>
      </c>
      <c r="C61" s="88">
        <v>1</v>
      </c>
      <c r="D61" s="88">
        <v>1.5</v>
      </c>
      <c r="E61" s="88"/>
      <c r="F61" s="88"/>
      <c r="G61" s="88">
        <v>1</v>
      </c>
      <c r="H61" s="88"/>
      <c r="I61" s="88"/>
      <c r="J61" s="88"/>
      <c r="K61" s="88"/>
      <c r="L61" s="88"/>
      <c r="M61" s="88"/>
      <c r="N61" s="89">
        <v>0.36380000000000001</v>
      </c>
      <c r="O61" s="90"/>
      <c r="P61" s="91"/>
      <c r="Q61" s="92"/>
      <c r="R61" s="92"/>
      <c r="S61" s="93"/>
    </row>
    <row r="62" spans="1:19" ht="15" customHeight="1" x14ac:dyDescent="0.2">
      <c r="A62" s="59" t="s">
        <v>302</v>
      </c>
      <c r="B62" s="94" t="s">
        <v>255</v>
      </c>
      <c r="C62" s="95"/>
      <c r="D62" s="95">
        <v>2.5</v>
      </c>
      <c r="E62" s="95"/>
      <c r="F62" s="95"/>
      <c r="G62" s="95">
        <v>0.7</v>
      </c>
      <c r="H62" s="95"/>
      <c r="I62" s="95">
        <v>1</v>
      </c>
      <c r="J62" s="95"/>
      <c r="K62" s="95">
        <v>1</v>
      </c>
      <c r="L62" s="95"/>
      <c r="M62" s="95"/>
      <c r="N62" s="105"/>
      <c r="O62" s="95">
        <v>1</v>
      </c>
      <c r="P62" s="98"/>
      <c r="Q62" s="99"/>
      <c r="R62" s="99"/>
      <c r="S62" s="100"/>
    </row>
    <row r="63" spans="1:19" ht="15" customHeight="1" x14ac:dyDescent="0.2">
      <c r="A63" s="59" t="s">
        <v>303</v>
      </c>
      <c r="B63" s="94" t="s">
        <v>255</v>
      </c>
      <c r="C63" s="95"/>
      <c r="D63" s="95">
        <v>1</v>
      </c>
      <c r="E63" s="95"/>
      <c r="F63" s="95"/>
      <c r="G63" s="95"/>
      <c r="H63" s="95"/>
      <c r="I63" s="95">
        <v>1</v>
      </c>
      <c r="J63" s="95"/>
      <c r="K63" s="95"/>
      <c r="L63" s="95"/>
      <c r="M63" s="95"/>
      <c r="N63" s="105"/>
      <c r="O63" s="95"/>
      <c r="P63" s="98"/>
      <c r="Q63" s="99"/>
      <c r="R63" s="99"/>
      <c r="S63" s="100"/>
    </row>
    <row r="64" spans="1:19" ht="15" customHeight="1" x14ac:dyDescent="0.2">
      <c r="A64" s="63" t="s">
        <v>304</v>
      </c>
      <c r="B64" s="82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19"/>
      <c r="O64" s="120"/>
      <c r="P64" s="84"/>
      <c r="Q64" s="85"/>
      <c r="R64" s="85"/>
      <c r="S64" s="86"/>
    </row>
    <row r="65" spans="1:19" ht="15" customHeight="1" x14ac:dyDescent="0.2">
      <c r="A65" s="63" t="s">
        <v>340</v>
      </c>
      <c r="B65" s="87" t="s">
        <v>253</v>
      </c>
      <c r="C65" s="88"/>
      <c r="D65" s="88">
        <v>2.5</v>
      </c>
      <c r="E65" s="88"/>
      <c r="F65" s="88"/>
      <c r="G65" s="88"/>
      <c r="H65" s="88"/>
      <c r="I65" s="88"/>
      <c r="J65" s="88">
        <v>0.73</v>
      </c>
      <c r="K65" s="88"/>
      <c r="L65" s="88"/>
      <c r="M65" s="88"/>
      <c r="N65" s="89">
        <v>0.69121999999999995</v>
      </c>
      <c r="O65" s="90"/>
      <c r="P65" s="91"/>
      <c r="Q65" s="92"/>
      <c r="R65" s="92"/>
      <c r="S65" s="115">
        <v>1</v>
      </c>
    </row>
    <row r="66" spans="1:19" ht="15" customHeight="1" x14ac:dyDescent="0.2">
      <c r="A66" s="62" t="s">
        <v>305</v>
      </c>
      <c r="B66" s="94" t="s">
        <v>255</v>
      </c>
      <c r="C66" s="95"/>
      <c r="D66" s="95">
        <v>1.5</v>
      </c>
      <c r="E66" s="95"/>
      <c r="F66" s="95"/>
      <c r="G66" s="95"/>
      <c r="H66" s="95"/>
      <c r="I66" s="95">
        <v>1</v>
      </c>
      <c r="J66" s="95"/>
      <c r="K66" s="95">
        <v>1</v>
      </c>
      <c r="L66" s="95"/>
      <c r="M66" s="95"/>
      <c r="N66" s="105"/>
      <c r="O66" s="95">
        <v>1</v>
      </c>
      <c r="P66" s="98"/>
      <c r="Q66" s="99"/>
      <c r="R66" s="99"/>
      <c r="S66" s="100"/>
    </row>
    <row r="67" spans="1:19" ht="15" customHeight="1" x14ac:dyDescent="0.2">
      <c r="A67" s="62" t="s">
        <v>306</v>
      </c>
      <c r="B67" s="94" t="s">
        <v>255</v>
      </c>
      <c r="C67" s="95">
        <v>1</v>
      </c>
      <c r="D67" s="95"/>
      <c r="E67" s="95"/>
      <c r="F67" s="95"/>
      <c r="G67" s="95"/>
      <c r="H67" s="95"/>
      <c r="I67" s="95"/>
      <c r="J67" s="95">
        <v>1.04</v>
      </c>
      <c r="K67" s="95"/>
      <c r="L67" s="95"/>
      <c r="M67" s="95">
        <v>1</v>
      </c>
      <c r="N67" s="105"/>
      <c r="O67" s="95"/>
      <c r="P67" s="98"/>
      <c r="Q67" s="99"/>
      <c r="R67" s="99"/>
      <c r="S67" s="100"/>
    </row>
    <row r="68" spans="1:19" ht="15" customHeight="1" x14ac:dyDescent="0.2">
      <c r="A68" s="62" t="s">
        <v>307</v>
      </c>
      <c r="B68" s="94" t="s">
        <v>255</v>
      </c>
      <c r="C68" s="95"/>
      <c r="D68" s="95"/>
      <c r="E68" s="95"/>
      <c r="F68" s="95"/>
      <c r="G68" s="95"/>
      <c r="H68" s="95"/>
      <c r="I68" s="95"/>
      <c r="J68" s="95">
        <v>1.03</v>
      </c>
      <c r="K68" s="95"/>
      <c r="L68" s="95"/>
      <c r="M68" s="95"/>
      <c r="N68" s="105"/>
      <c r="O68" s="95"/>
      <c r="P68" s="98"/>
      <c r="Q68" s="99"/>
      <c r="R68" s="99"/>
      <c r="S68" s="100"/>
    </row>
    <row r="69" spans="1:19" ht="15" customHeight="1" x14ac:dyDescent="0.2">
      <c r="A69" s="62" t="s">
        <v>308</v>
      </c>
      <c r="B69" s="94" t="s">
        <v>255</v>
      </c>
      <c r="C69" s="95"/>
      <c r="D69" s="95">
        <v>1.5</v>
      </c>
      <c r="E69" s="95"/>
      <c r="F69" s="95"/>
      <c r="G69" s="95">
        <v>0.5</v>
      </c>
      <c r="H69" s="95"/>
      <c r="I69" s="95">
        <v>1</v>
      </c>
      <c r="J69" s="95"/>
      <c r="K69" s="95">
        <v>1</v>
      </c>
      <c r="L69" s="95"/>
      <c r="M69" s="95"/>
      <c r="N69" s="105"/>
      <c r="O69" s="95">
        <v>1</v>
      </c>
      <c r="P69" s="98"/>
      <c r="Q69" s="99"/>
      <c r="R69" s="99"/>
      <c r="S69" s="100"/>
    </row>
    <row r="70" spans="1:19" ht="15" customHeight="1" x14ac:dyDescent="0.2">
      <c r="A70" s="121" t="s">
        <v>309</v>
      </c>
      <c r="B70" s="122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4"/>
      <c r="Q70" s="124"/>
      <c r="R70" s="124"/>
      <c r="S70" s="98"/>
    </row>
    <row r="71" spans="1:19" ht="15" customHeight="1" x14ac:dyDescent="0.2">
      <c r="A71" s="62" t="s">
        <v>352</v>
      </c>
      <c r="B71" s="111" t="s">
        <v>253</v>
      </c>
      <c r="C71" s="95"/>
      <c r="D71" s="132">
        <v>11.609</v>
      </c>
      <c r="E71" s="95"/>
      <c r="F71" s="95"/>
      <c r="G71" s="95"/>
      <c r="H71" s="95"/>
      <c r="I71" s="95"/>
      <c r="J71" s="95"/>
      <c r="K71" s="95"/>
      <c r="L71" s="95"/>
      <c r="M71" s="95">
        <v>1</v>
      </c>
      <c r="N71" s="105"/>
      <c r="O71" s="95"/>
      <c r="P71" s="114">
        <v>0.85</v>
      </c>
      <c r="Q71" s="99"/>
      <c r="R71" s="99"/>
      <c r="S71" s="100"/>
    </row>
    <row r="72" spans="1:19" ht="15" customHeight="1" x14ac:dyDescent="0.2">
      <c r="A72" s="62" t="s">
        <v>353</v>
      </c>
      <c r="B72" s="94" t="s">
        <v>255</v>
      </c>
      <c r="C72" s="95"/>
      <c r="D72" s="95"/>
      <c r="E72" s="95">
        <v>3</v>
      </c>
      <c r="F72" s="95">
        <v>1</v>
      </c>
      <c r="G72" s="95">
        <v>5</v>
      </c>
      <c r="H72" s="95"/>
      <c r="I72" s="95"/>
      <c r="J72" s="95"/>
      <c r="K72" s="95"/>
      <c r="L72" s="95"/>
      <c r="M72" s="95"/>
      <c r="N72" s="95">
        <v>2.5</v>
      </c>
      <c r="O72" s="97"/>
      <c r="P72" s="98"/>
      <c r="Q72" s="99"/>
      <c r="R72" s="99"/>
      <c r="S72" s="100"/>
    </row>
    <row r="73" spans="1:19" ht="15" customHeight="1" x14ac:dyDescent="0.2">
      <c r="A73" s="62" t="s">
        <v>310</v>
      </c>
      <c r="B73" s="94" t="s">
        <v>255</v>
      </c>
      <c r="C73" s="95"/>
      <c r="D73" s="95">
        <v>1.5</v>
      </c>
      <c r="E73" s="95"/>
      <c r="F73" s="95"/>
      <c r="G73" s="95">
        <v>0.27</v>
      </c>
      <c r="H73" s="95">
        <v>1</v>
      </c>
      <c r="I73" s="95"/>
      <c r="J73" s="95"/>
      <c r="K73" s="95"/>
      <c r="L73" s="95"/>
      <c r="M73" s="95"/>
      <c r="N73" s="105"/>
      <c r="O73" s="95"/>
      <c r="P73" s="98"/>
      <c r="Q73" s="99"/>
      <c r="R73" s="99"/>
      <c r="S73" s="100"/>
    </row>
    <row r="74" spans="1:19" ht="15" customHeight="1" x14ac:dyDescent="0.2">
      <c r="A74" s="62" t="s">
        <v>311</v>
      </c>
      <c r="B74" s="94" t="s">
        <v>255</v>
      </c>
      <c r="C74" s="95"/>
      <c r="D74" s="95">
        <v>1.5</v>
      </c>
      <c r="E74" s="95"/>
      <c r="F74" s="95"/>
      <c r="G74" s="95"/>
      <c r="H74" s="95"/>
      <c r="I74" s="95">
        <v>1</v>
      </c>
      <c r="J74" s="95"/>
      <c r="K74" s="95"/>
      <c r="L74" s="95"/>
      <c r="M74" s="95"/>
      <c r="N74" s="105"/>
      <c r="O74" s="95"/>
      <c r="P74" s="98"/>
      <c r="Q74" s="99"/>
      <c r="R74" s="99"/>
      <c r="S74" s="100"/>
    </row>
    <row r="75" spans="1:19" ht="29.25" customHeight="1" x14ac:dyDescent="0.2">
      <c r="A75" s="62" t="s">
        <v>341</v>
      </c>
      <c r="B75" s="94" t="s">
        <v>255</v>
      </c>
      <c r="C75" s="95"/>
      <c r="D75" s="95"/>
      <c r="E75" s="95"/>
      <c r="F75" s="95"/>
      <c r="G75" s="95">
        <v>0.2</v>
      </c>
      <c r="H75" s="95"/>
      <c r="I75" s="95"/>
      <c r="J75" s="95">
        <v>1</v>
      </c>
      <c r="K75" s="95"/>
      <c r="L75" s="95"/>
      <c r="M75" s="95"/>
      <c r="N75" s="105"/>
      <c r="O75" s="95"/>
      <c r="P75" s="98"/>
      <c r="Q75" s="99"/>
      <c r="R75" s="99"/>
      <c r="S75" s="100"/>
    </row>
    <row r="76" spans="1:19" ht="15" customHeight="1" x14ac:dyDescent="0.2">
      <c r="A76" s="62" t="s">
        <v>312</v>
      </c>
      <c r="B76" s="94" t="s">
        <v>255</v>
      </c>
      <c r="C76" s="95"/>
      <c r="D76" s="95">
        <v>1.5</v>
      </c>
      <c r="E76" s="95"/>
      <c r="F76" s="95"/>
      <c r="G76" s="95">
        <v>0.25</v>
      </c>
      <c r="H76" s="95"/>
      <c r="I76" s="95">
        <v>1</v>
      </c>
      <c r="J76" s="95"/>
      <c r="K76" s="95">
        <v>1</v>
      </c>
      <c r="L76" s="95"/>
      <c r="M76" s="95"/>
      <c r="N76" s="105"/>
      <c r="O76" s="95">
        <v>1</v>
      </c>
      <c r="P76" s="98"/>
      <c r="Q76" s="99"/>
      <c r="R76" s="99"/>
      <c r="S76" s="100"/>
    </row>
    <row r="77" spans="1:19" ht="15" customHeight="1" x14ac:dyDescent="0.2">
      <c r="A77" s="62" t="s">
        <v>313</v>
      </c>
      <c r="B77" s="94" t="s">
        <v>255</v>
      </c>
      <c r="C77" s="95"/>
      <c r="D77" s="95">
        <v>1.5</v>
      </c>
      <c r="E77" s="95"/>
      <c r="F77" s="95"/>
      <c r="G77" s="95"/>
      <c r="H77" s="95"/>
      <c r="I77" s="95">
        <v>1</v>
      </c>
      <c r="J77" s="95"/>
      <c r="K77" s="95"/>
      <c r="L77" s="95"/>
      <c r="M77" s="95"/>
      <c r="N77" s="105"/>
      <c r="O77" s="95"/>
      <c r="P77" s="98"/>
      <c r="Q77" s="99"/>
      <c r="R77" s="99"/>
      <c r="S77" s="100"/>
    </row>
    <row r="78" spans="1:19" ht="15" customHeight="1" x14ac:dyDescent="0.2">
      <c r="A78" s="62" t="s">
        <v>314</v>
      </c>
      <c r="B78" s="94" t="s">
        <v>255</v>
      </c>
      <c r="C78" s="95"/>
      <c r="D78" s="95"/>
      <c r="E78" s="95"/>
      <c r="F78" s="95"/>
      <c r="G78" s="95"/>
      <c r="H78" s="95"/>
      <c r="I78" s="95"/>
      <c r="J78" s="95">
        <v>1</v>
      </c>
      <c r="K78" s="95"/>
      <c r="L78" s="95"/>
      <c r="M78" s="95"/>
      <c r="N78" s="105"/>
      <c r="O78" s="95"/>
      <c r="P78" s="98"/>
      <c r="Q78" s="99"/>
      <c r="R78" s="99"/>
      <c r="S78" s="100"/>
    </row>
    <row r="79" spans="1:19" ht="15" customHeight="1" x14ac:dyDescent="0.2">
      <c r="A79" s="62" t="s">
        <v>315</v>
      </c>
      <c r="B79" s="94" t="s">
        <v>255</v>
      </c>
      <c r="C79" s="95"/>
      <c r="D79" s="95">
        <v>1</v>
      </c>
      <c r="E79" s="95"/>
      <c r="F79" s="95"/>
      <c r="G79" s="95"/>
      <c r="H79" s="95"/>
      <c r="I79" s="95">
        <v>1</v>
      </c>
      <c r="J79" s="95"/>
      <c r="K79" s="95"/>
      <c r="L79" s="95"/>
      <c r="M79" s="95"/>
      <c r="N79" s="105"/>
      <c r="O79" s="95"/>
      <c r="P79" s="98"/>
      <c r="Q79" s="99"/>
      <c r="R79" s="99"/>
      <c r="S79" s="100"/>
    </row>
    <row r="80" spans="1:19" ht="15" customHeight="1" x14ac:dyDescent="0.2">
      <c r="A80" s="62" t="s">
        <v>316</v>
      </c>
      <c r="B80" s="94" t="s">
        <v>255</v>
      </c>
      <c r="C80" s="95"/>
      <c r="D80" s="95">
        <v>1.5</v>
      </c>
      <c r="E80" s="95"/>
      <c r="F80" s="95"/>
      <c r="G80" s="95">
        <v>0.3</v>
      </c>
      <c r="H80" s="95"/>
      <c r="I80" s="95">
        <v>1</v>
      </c>
      <c r="J80" s="95"/>
      <c r="K80" s="95">
        <v>1</v>
      </c>
      <c r="L80" s="95"/>
      <c r="M80" s="95"/>
      <c r="N80" s="105"/>
      <c r="O80" s="95">
        <v>1</v>
      </c>
      <c r="P80" s="98"/>
      <c r="Q80" s="99"/>
      <c r="R80" s="99"/>
      <c r="S80" s="100"/>
    </row>
    <row r="81" spans="1:19" ht="15" customHeight="1" x14ac:dyDescent="0.2">
      <c r="A81" s="62" t="s">
        <v>317</v>
      </c>
      <c r="B81" s="94" t="s">
        <v>255</v>
      </c>
      <c r="C81" s="95"/>
      <c r="D81" s="95">
        <v>2</v>
      </c>
      <c r="E81" s="95"/>
      <c r="F81" s="95"/>
      <c r="G81" s="95">
        <v>0.2</v>
      </c>
      <c r="H81" s="95">
        <v>1</v>
      </c>
      <c r="I81" s="95"/>
      <c r="J81" s="95"/>
      <c r="K81" s="95"/>
      <c r="L81" s="95"/>
      <c r="M81" s="95"/>
      <c r="N81" s="105"/>
      <c r="O81" s="95">
        <v>1</v>
      </c>
      <c r="P81" s="98"/>
      <c r="Q81" s="99"/>
      <c r="R81" s="99"/>
      <c r="S81" s="100"/>
    </row>
    <row r="82" spans="1:19" ht="15" customHeight="1" x14ac:dyDescent="0.2">
      <c r="A82" s="59" t="s">
        <v>318</v>
      </c>
      <c r="B82" s="94" t="s">
        <v>255</v>
      </c>
      <c r="C82" s="95"/>
      <c r="D82" s="95">
        <v>1</v>
      </c>
      <c r="E82" s="95"/>
      <c r="F82" s="95"/>
      <c r="G82" s="95"/>
      <c r="H82" s="95"/>
      <c r="I82" s="95">
        <v>1</v>
      </c>
      <c r="J82" s="95"/>
      <c r="K82" s="95"/>
      <c r="L82" s="95"/>
      <c r="M82" s="95"/>
      <c r="N82" s="105"/>
      <c r="O82" s="95"/>
      <c r="P82" s="98"/>
      <c r="Q82" s="99"/>
      <c r="R82" s="99"/>
      <c r="S82" s="100"/>
    </row>
    <row r="83" spans="1:19" ht="16.5" customHeight="1" x14ac:dyDescent="0.2">
      <c r="A83" s="64" t="s">
        <v>167</v>
      </c>
      <c r="B83" s="125"/>
      <c r="C83" s="126">
        <f t="shared" ref="C83:O83" si="0">SUM(C7:C82)</f>
        <v>12</v>
      </c>
      <c r="D83" s="133">
        <f t="shared" si="0"/>
        <v>86.259</v>
      </c>
      <c r="E83" s="126">
        <f t="shared" si="0"/>
        <v>3</v>
      </c>
      <c r="F83" s="126">
        <f t="shared" si="0"/>
        <v>1</v>
      </c>
      <c r="G83" s="126">
        <f>SUM(G7:G82)</f>
        <v>22.31</v>
      </c>
      <c r="H83" s="126">
        <f t="shared" si="0"/>
        <v>7</v>
      </c>
      <c r="I83" s="126">
        <f t="shared" si="0"/>
        <v>28.6</v>
      </c>
      <c r="J83" s="126">
        <f t="shared" si="0"/>
        <v>10.8</v>
      </c>
      <c r="K83" s="126">
        <f t="shared" si="0"/>
        <v>8</v>
      </c>
      <c r="L83" s="126">
        <f t="shared" si="0"/>
        <v>7</v>
      </c>
      <c r="M83" s="126">
        <f t="shared" si="0"/>
        <v>3</v>
      </c>
      <c r="N83" s="126">
        <f t="shared" si="0"/>
        <v>7.62744</v>
      </c>
      <c r="O83" s="126">
        <f t="shared" si="0"/>
        <v>10</v>
      </c>
      <c r="P83" s="127">
        <f>SUM(P7:P82)</f>
        <v>3.8000000000000003</v>
      </c>
      <c r="Q83" s="127">
        <f>SUM(Q7:Q82)</f>
        <v>0.18</v>
      </c>
      <c r="R83" s="127">
        <f>SUM(R7:R82)</f>
        <v>1</v>
      </c>
      <c r="S83" s="127">
        <f>SUM(S7:S82)</f>
        <v>1</v>
      </c>
    </row>
    <row r="84" spans="1:19" ht="15" customHeight="1" x14ac:dyDescent="0.2">
      <c r="A84" s="247" t="s">
        <v>354</v>
      </c>
      <c r="B84" s="248"/>
      <c r="C84" s="248"/>
      <c r="D84" s="248"/>
      <c r="E84" s="248"/>
      <c r="F84" s="248"/>
      <c r="G84" s="248"/>
      <c r="H84" s="248"/>
      <c r="I84" s="248"/>
      <c r="J84" s="248"/>
      <c r="K84" s="248"/>
    </row>
    <row r="85" spans="1:19" ht="15" customHeight="1" x14ac:dyDescent="0.2">
      <c r="A85" s="249" t="s">
        <v>342</v>
      </c>
      <c r="B85" s="250"/>
    </row>
    <row r="86" spans="1:19" ht="15" customHeight="1" x14ac:dyDescent="0.2">
      <c r="A86" s="249" t="s">
        <v>343</v>
      </c>
      <c r="B86" s="250"/>
      <c r="C86" s="250"/>
      <c r="D86" s="250"/>
      <c r="E86" s="250"/>
      <c r="F86" s="250"/>
      <c r="G86" s="250"/>
      <c r="H86" s="250"/>
      <c r="I86" s="250"/>
    </row>
    <row r="87" spans="1:19" s="129" customFormat="1" ht="28.5" customHeight="1" x14ac:dyDescent="0.2">
      <c r="A87" s="251" t="s">
        <v>357</v>
      </c>
      <c r="B87" s="252"/>
      <c r="C87" s="252"/>
      <c r="D87" s="252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252"/>
      <c r="R87" s="252"/>
      <c r="S87" s="252"/>
    </row>
    <row r="88" spans="1:19" ht="15" customHeight="1" x14ac:dyDescent="0.2"/>
    <row r="89" spans="1:19" ht="30.75" customHeight="1" x14ac:dyDescent="0.2"/>
    <row r="90" spans="1:19" ht="15" customHeight="1" x14ac:dyDescent="0.2"/>
    <row r="91" spans="1:19" ht="15" customHeight="1" x14ac:dyDescent="0.2"/>
    <row r="92" spans="1:19" ht="15" customHeight="1" x14ac:dyDescent="0.2"/>
    <row r="93" spans="1:19" ht="15" customHeight="1" x14ac:dyDescent="0.2"/>
    <row r="94" spans="1:19" ht="15" customHeight="1" x14ac:dyDescent="0.2"/>
    <row r="95" spans="1:19" ht="14.1" customHeight="1" x14ac:dyDescent="0.2"/>
    <row r="96" spans="1:19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</sheetData>
  <mergeCells count="25">
    <mergeCell ref="C6:S6"/>
    <mergeCell ref="G4:G5"/>
    <mergeCell ref="H4:H5"/>
    <mergeCell ref="I4:I5"/>
    <mergeCell ref="J4:J5"/>
    <mergeCell ref="K4:K5"/>
    <mergeCell ref="S4:S5"/>
    <mergeCell ref="M4:M5"/>
    <mergeCell ref="N4:N5"/>
    <mergeCell ref="A84:K84"/>
    <mergeCell ref="A85:B85"/>
    <mergeCell ref="A86:I86"/>
    <mergeCell ref="A87:S87"/>
    <mergeCell ref="O4:O5"/>
    <mergeCell ref="P4:P5"/>
    <mergeCell ref="Q4:Q5"/>
    <mergeCell ref="R4:R5"/>
    <mergeCell ref="C51:C52"/>
    <mergeCell ref="L4:L5"/>
    <mergeCell ref="A4:A6"/>
    <mergeCell ref="B4:B6"/>
    <mergeCell ref="C4:C5"/>
    <mergeCell ref="D4:D5"/>
    <mergeCell ref="E4:E5"/>
    <mergeCell ref="F4:F5"/>
  </mergeCells>
  <phoneticPr fontId="58" type="noConversion"/>
  <printOptions horizontalCentered="1"/>
  <pageMargins left="0.43307086614173229" right="0.19685039370078741" top="0.61" bottom="0.56000000000000005" header="0.15748031496062992" footer="0.23622047244094491"/>
  <pageSetup paperSize="9" scale="7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view="pageBreakPreview" zoomScaleNormal="100" zoomScaleSheetLayoutView="100" workbookViewId="0">
      <selection activeCell="G1" sqref="G1"/>
    </sheetView>
  </sheetViews>
  <sheetFormatPr defaultRowHeight="12.75" x14ac:dyDescent="0.2"/>
  <cols>
    <col min="1" max="1" width="42.85546875" style="33" customWidth="1"/>
    <col min="2" max="2" width="9" style="47" customWidth="1"/>
    <col min="3" max="3" width="11.85546875" style="47" customWidth="1"/>
    <col min="4" max="4" width="9" style="47" customWidth="1"/>
    <col min="5" max="5" width="12.7109375" style="47" customWidth="1"/>
    <col min="6" max="6" width="16.42578125" style="47" customWidth="1"/>
    <col min="7" max="7" width="14.28515625" style="47" customWidth="1"/>
    <col min="8" max="16384" width="9.140625" style="33"/>
  </cols>
  <sheetData>
    <row r="1" spans="1:7" s="31" customFormat="1" ht="23.25" x14ac:dyDescent="0.2">
      <c r="A1" s="29"/>
      <c r="B1" s="30"/>
      <c r="C1" s="30"/>
      <c r="D1" s="30"/>
      <c r="E1" s="30"/>
      <c r="F1" s="30"/>
      <c r="G1" s="65" t="s">
        <v>407</v>
      </c>
    </row>
    <row r="2" spans="1:7" s="31" customFormat="1" ht="16.5" x14ac:dyDescent="0.25">
      <c r="A2" s="235" t="s">
        <v>398</v>
      </c>
      <c r="B2" s="32"/>
      <c r="C2" s="32"/>
      <c r="D2" s="32"/>
      <c r="E2" s="32"/>
      <c r="F2" s="32"/>
      <c r="G2" s="32"/>
    </row>
    <row r="3" spans="1:7" s="31" customFormat="1" x14ac:dyDescent="0.2">
      <c r="A3" s="33"/>
      <c r="B3" s="30"/>
      <c r="C3" s="30"/>
      <c r="D3" s="30"/>
      <c r="E3" s="30"/>
      <c r="F3" s="30"/>
      <c r="G3" s="30"/>
    </row>
    <row r="4" spans="1:7" s="31" customFormat="1" x14ac:dyDescent="0.2">
      <c r="B4" s="34" t="s">
        <v>168</v>
      </c>
      <c r="C4" s="35"/>
      <c r="D4" s="36"/>
      <c r="E4" s="37" t="s">
        <v>169</v>
      </c>
      <c r="F4" s="38"/>
      <c r="G4" s="39"/>
    </row>
    <row r="5" spans="1:7" ht="32.25" customHeight="1" x14ac:dyDescent="0.2">
      <c r="A5" s="66" t="s">
        <v>0</v>
      </c>
      <c r="B5" s="67" t="s">
        <v>170</v>
      </c>
      <c r="C5" s="68" t="s">
        <v>171</v>
      </c>
      <c r="D5" s="68" t="s">
        <v>172</v>
      </c>
      <c r="E5" s="68" t="s">
        <v>173</v>
      </c>
      <c r="F5" s="68" t="s">
        <v>174</v>
      </c>
      <c r="G5" s="68" t="s">
        <v>175</v>
      </c>
    </row>
    <row r="6" spans="1:7" s="40" customFormat="1" ht="12.75" customHeight="1" x14ac:dyDescent="0.2">
      <c r="A6" s="69"/>
      <c r="B6" s="69"/>
      <c r="C6" s="69"/>
      <c r="D6" s="69"/>
      <c r="E6" s="69"/>
      <c r="F6" s="69"/>
      <c r="G6" s="69"/>
    </row>
    <row r="7" spans="1:7" x14ac:dyDescent="0.2">
      <c r="A7" s="41" t="s">
        <v>11</v>
      </c>
      <c r="B7" s="42">
        <f t="shared" ref="B7:B70" si="0">SUM(C7:D7)</f>
        <v>43.01</v>
      </c>
      <c r="C7" s="42">
        <f>SUM(C8:C14)</f>
        <v>9.83</v>
      </c>
      <c r="D7" s="42">
        <f t="shared" ref="D7:G7" si="1">SUM(D8:D14)</f>
        <v>33.18</v>
      </c>
      <c r="E7" s="43">
        <f t="shared" si="1"/>
        <v>977691</v>
      </c>
      <c r="F7" s="43">
        <f t="shared" si="1"/>
        <v>1397333.8188</v>
      </c>
      <c r="G7" s="43">
        <f t="shared" si="1"/>
        <v>1902748.1812</v>
      </c>
    </row>
    <row r="8" spans="1:7" x14ac:dyDescent="0.2">
      <c r="A8" s="44" t="s">
        <v>176</v>
      </c>
      <c r="B8" s="45">
        <f t="shared" si="0"/>
        <v>3</v>
      </c>
      <c r="C8" s="45"/>
      <c r="D8" s="45">
        <v>3</v>
      </c>
      <c r="E8" s="46"/>
      <c r="F8" s="46">
        <v>297860.81880000001</v>
      </c>
      <c r="G8" s="46">
        <v>519.18119999999999</v>
      </c>
    </row>
    <row r="9" spans="1:7" x14ac:dyDescent="0.2">
      <c r="A9" s="44" t="s">
        <v>177</v>
      </c>
      <c r="B9" s="45">
        <f>SUM(C9:D9)</f>
        <v>2.7399999999999998</v>
      </c>
      <c r="C9" s="45">
        <v>0.3</v>
      </c>
      <c r="D9" s="45">
        <v>2.44</v>
      </c>
      <c r="E9" s="46">
        <v>29838</v>
      </c>
      <c r="F9" s="46">
        <v>158892</v>
      </c>
      <c r="G9" s="46">
        <v>83790</v>
      </c>
    </row>
    <row r="10" spans="1:7" x14ac:dyDescent="0.2">
      <c r="A10" s="44" t="s">
        <v>178</v>
      </c>
      <c r="B10" s="45">
        <f t="shared" si="0"/>
        <v>6.5600000000000005</v>
      </c>
      <c r="C10" s="45">
        <v>1.35</v>
      </c>
      <c r="D10" s="45">
        <v>5.21</v>
      </c>
      <c r="E10" s="46">
        <v>134271</v>
      </c>
      <c r="F10" s="46">
        <v>232203</v>
      </c>
      <c r="G10" s="46">
        <v>285984</v>
      </c>
    </row>
    <row r="11" spans="1:7" x14ac:dyDescent="0.2">
      <c r="A11" s="44" t="s">
        <v>179</v>
      </c>
      <c r="B11" s="45">
        <f t="shared" si="0"/>
        <v>23.73</v>
      </c>
      <c r="C11" s="45">
        <v>5.77</v>
      </c>
      <c r="D11" s="45">
        <v>17.96</v>
      </c>
      <c r="E11" s="46">
        <v>573884</v>
      </c>
      <c r="F11" s="46">
        <v>562431</v>
      </c>
      <c r="G11" s="46">
        <v>1223870</v>
      </c>
    </row>
    <row r="12" spans="1:7" x14ac:dyDescent="0.2">
      <c r="A12" s="44" t="s">
        <v>180</v>
      </c>
      <c r="B12" s="45">
        <f t="shared" si="0"/>
        <v>1.94</v>
      </c>
      <c r="C12" s="45">
        <v>0.94</v>
      </c>
      <c r="D12" s="45">
        <v>1</v>
      </c>
      <c r="E12" s="46">
        <v>93492</v>
      </c>
      <c r="F12" s="46"/>
      <c r="G12" s="46">
        <v>99460</v>
      </c>
    </row>
    <row r="13" spans="1:7" x14ac:dyDescent="0.2">
      <c r="A13" s="44" t="s">
        <v>181</v>
      </c>
      <c r="B13" s="45">
        <f t="shared" si="0"/>
        <v>4.54</v>
      </c>
      <c r="C13" s="45">
        <v>0.97</v>
      </c>
      <c r="D13" s="45">
        <v>3.57</v>
      </c>
      <c r="E13" s="46">
        <v>96476</v>
      </c>
      <c r="F13" s="46">
        <v>145947</v>
      </c>
      <c r="G13" s="46">
        <v>209125</v>
      </c>
    </row>
    <row r="14" spans="1:7" x14ac:dyDescent="0.2">
      <c r="A14" s="44" t="s">
        <v>182</v>
      </c>
      <c r="B14" s="45">
        <f t="shared" si="0"/>
        <v>0.5</v>
      </c>
      <c r="C14" s="45">
        <v>0.5</v>
      </c>
      <c r="D14" s="45"/>
      <c r="E14" s="46">
        <v>49730</v>
      </c>
      <c r="F14" s="46"/>
      <c r="G14" s="46"/>
    </row>
    <row r="15" spans="1:7" x14ac:dyDescent="0.2">
      <c r="A15" s="41" t="s">
        <v>20</v>
      </c>
      <c r="B15" s="42">
        <f t="shared" si="0"/>
        <v>31.310000000000002</v>
      </c>
      <c r="C15" s="42">
        <f>SUM(C16:C21)</f>
        <v>6.76</v>
      </c>
      <c r="D15" s="42">
        <f t="shared" ref="D15:G15" si="2">SUM(D16:D21)</f>
        <v>24.550000000000004</v>
      </c>
      <c r="E15" s="43">
        <f t="shared" si="2"/>
        <v>672349</v>
      </c>
      <c r="F15" s="43">
        <f t="shared" si="2"/>
        <v>889697</v>
      </c>
      <c r="G15" s="43">
        <f t="shared" si="2"/>
        <v>1552043</v>
      </c>
    </row>
    <row r="16" spans="1:7" x14ac:dyDescent="0.2">
      <c r="A16" s="44" t="s">
        <v>183</v>
      </c>
      <c r="B16" s="45">
        <f t="shared" si="0"/>
        <v>3.33</v>
      </c>
      <c r="C16" s="45"/>
      <c r="D16" s="45">
        <v>3.33</v>
      </c>
      <c r="E16" s="46"/>
      <c r="F16" s="46">
        <v>331620</v>
      </c>
      <c r="G16" s="46"/>
    </row>
    <row r="17" spans="1:7" x14ac:dyDescent="0.2">
      <c r="A17" s="44" t="s">
        <v>184</v>
      </c>
      <c r="B17" s="45">
        <f t="shared" si="0"/>
        <v>5.2200000000000006</v>
      </c>
      <c r="C17" s="45">
        <v>1.1000000000000001</v>
      </c>
      <c r="D17" s="45">
        <v>4.12</v>
      </c>
      <c r="E17" s="46">
        <v>109406</v>
      </c>
      <c r="F17" s="46">
        <v>217963</v>
      </c>
      <c r="G17" s="46">
        <v>191811</v>
      </c>
    </row>
    <row r="18" spans="1:7" x14ac:dyDescent="0.2">
      <c r="A18" s="44" t="s">
        <v>185</v>
      </c>
      <c r="B18" s="45">
        <f t="shared" si="0"/>
        <v>4.3</v>
      </c>
      <c r="C18" s="45">
        <v>0.72</v>
      </c>
      <c r="D18" s="45">
        <v>3.58</v>
      </c>
      <c r="E18" s="46">
        <v>71611</v>
      </c>
      <c r="F18" s="46">
        <v>246265</v>
      </c>
      <c r="G18" s="46">
        <v>109802</v>
      </c>
    </row>
    <row r="19" spans="1:7" x14ac:dyDescent="0.2">
      <c r="A19" s="44" t="s">
        <v>186</v>
      </c>
      <c r="B19" s="45">
        <f t="shared" si="0"/>
        <v>13.87</v>
      </c>
      <c r="C19" s="45">
        <v>3.59</v>
      </c>
      <c r="D19" s="45">
        <v>10.28</v>
      </c>
      <c r="E19" s="46">
        <v>357061</v>
      </c>
      <c r="F19" s="46"/>
      <c r="G19" s="46">
        <v>1022029</v>
      </c>
    </row>
    <row r="20" spans="1:7" x14ac:dyDescent="0.2">
      <c r="A20" s="44" t="s">
        <v>187</v>
      </c>
      <c r="B20" s="45">
        <f t="shared" si="0"/>
        <v>0.1</v>
      </c>
      <c r="C20" s="45">
        <v>0.1</v>
      </c>
      <c r="D20" s="45"/>
      <c r="E20" s="46">
        <v>9946</v>
      </c>
      <c r="F20" s="46"/>
      <c r="G20" s="46"/>
    </row>
    <row r="21" spans="1:7" x14ac:dyDescent="0.2">
      <c r="A21" s="44" t="s">
        <v>188</v>
      </c>
      <c r="B21" s="45">
        <f t="shared" si="0"/>
        <v>4.49</v>
      </c>
      <c r="C21" s="45">
        <v>1.25</v>
      </c>
      <c r="D21" s="45">
        <v>3.24</v>
      </c>
      <c r="E21" s="46">
        <v>124325</v>
      </c>
      <c r="F21" s="46">
        <v>93849</v>
      </c>
      <c r="G21" s="46">
        <v>228401</v>
      </c>
    </row>
    <row r="22" spans="1:7" x14ac:dyDescent="0.2">
      <c r="A22" s="41" t="s">
        <v>26</v>
      </c>
      <c r="B22" s="42">
        <f>SUM(C22:D22)</f>
        <v>30.877189999999999</v>
      </c>
      <c r="C22" s="42">
        <f t="shared" ref="C22:G22" si="3">SUM(C23:C24)</f>
        <v>8.82</v>
      </c>
      <c r="D22" s="42">
        <f>SUM(D23:D24)</f>
        <v>22.057189999999999</v>
      </c>
      <c r="E22" s="43">
        <f t="shared" si="3"/>
        <v>877237</v>
      </c>
      <c r="F22" s="43">
        <f t="shared" si="3"/>
        <v>1145071</v>
      </c>
      <c r="G22" s="43">
        <f t="shared" si="3"/>
        <v>1048987.8199999998</v>
      </c>
    </row>
    <row r="23" spans="1:7" x14ac:dyDescent="0.2">
      <c r="A23" s="44" t="s">
        <v>189</v>
      </c>
      <c r="B23" s="45">
        <f t="shared" si="0"/>
        <v>4.3600000000000003</v>
      </c>
      <c r="C23" s="45"/>
      <c r="D23" s="45">
        <v>4.3600000000000003</v>
      </c>
      <c r="E23" s="46"/>
      <c r="F23" s="46">
        <v>293895</v>
      </c>
      <c r="G23" s="46">
        <v>140001</v>
      </c>
    </row>
    <row r="24" spans="1:7" x14ac:dyDescent="0.2">
      <c r="A24" s="44" t="s">
        <v>392</v>
      </c>
      <c r="B24" s="45">
        <f t="shared" si="0"/>
        <v>26.517189999999999</v>
      </c>
      <c r="C24" s="45">
        <v>8.82</v>
      </c>
      <c r="D24" s="45">
        <v>17.697189999999999</v>
      </c>
      <c r="E24" s="46">
        <v>877237</v>
      </c>
      <c r="F24" s="46">
        <v>851176</v>
      </c>
      <c r="G24" s="46">
        <v>908986.82</v>
      </c>
    </row>
    <row r="25" spans="1:7" x14ac:dyDescent="0.2">
      <c r="A25" s="41" t="s">
        <v>33</v>
      </c>
      <c r="B25" s="42">
        <f t="shared" si="0"/>
        <v>14.979999999999999</v>
      </c>
      <c r="C25" s="42">
        <f>SUM(C26:C28)</f>
        <v>2.97</v>
      </c>
      <c r="D25" s="42">
        <f t="shared" ref="D25:G25" si="4">SUM(D26:D28)</f>
        <v>12.009999999999998</v>
      </c>
      <c r="E25" s="43">
        <f t="shared" si="4"/>
        <v>295397</v>
      </c>
      <c r="F25" s="43">
        <f t="shared" si="4"/>
        <v>568098</v>
      </c>
      <c r="G25" s="43">
        <f t="shared" si="4"/>
        <v>626416</v>
      </c>
    </row>
    <row r="26" spans="1:7" x14ac:dyDescent="0.2">
      <c r="A26" s="44" t="s">
        <v>190</v>
      </c>
      <c r="B26" s="45">
        <f t="shared" si="0"/>
        <v>6.43</v>
      </c>
      <c r="C26" s="45">
        <v>1.1299999999999999</v>
      </c>
      <c r="D26" s="45">
        <v>5.3</v>
      </c>
      <c r="E26" s="46">
        <v>112390</v>
      </c>
      <c r="F26" s="46">
        <v>230878</v>
      </c>
      <c r="G26" s="46">
        <v>296259</v>
      </c>
    </row>
    <row r="27" spans="1:7" x14ac:dyDescent="0.2">
      <c r="A27" s="44" t="s">
        <v>191</v>
      </c>
      <c r="B27" s="45">
        <f t="shared" si="0"/>
        <v>4.9400000000000004</v>
      </c>
      <c r="C27" s="45">
        <v>1.1100000000000001</v>
      </c>
      <c r="D27" s="45">
        <v>3.83</v>
      </c>
      <c r="E27" s="46">
        <v>110401</v>
      </c>
      <c r="F27" s="46">
        <v>139621</v>
      </c>
      <c r="G27" s="46">
        <v>241311</v>
      </c>
    </row>
    <row r="28" spans="1:7" x14ac:dyDescent="0.2">
      <c r="A28" s="44" t="s">
        <v>192</v>
      </c>
      <c r="B28" s="45">
        <f t="shared" si="0"/>
        <v>3.61</v>
      </c>
      <c r="C28" s="45">
        <v>0.73</v>
      </c>
      <c r="D28" s="45">
        <v>2.88</v>
      </c>
      <c r="E28" s="46">
        <v>72606</v>
      </c>
      <c r="F28" s="46">
        <v>197599</v>
      </c>
      <c r="G28" s="46">
        <v>88846</v>
      </c>
    </row>
    <row r="29" spans="1:7" x14ac:dyDescent="0.2">
      <c r="A29" s="41" t="s">
        <v>35</v>
      </c>
      <c r="B29" s="42">
        <f t="shared" si="0"/>
        <v>120.33999999999997</v>
      </c>
      <c r="C29" s="42">
        <f t="shared" ref="C29" si="5">SUM(C30:C44)</f>
        <v>33.979999999999997</v>
      </c>
      <c r="D29" s="42">
        <f>SUM(D30:D44)</f>
        <v>86.359999999999985</v>
      </c>
      <c r="E29" s="43">
        <f t="shared" ref="E29:G29" si="6">SUM(E30:E44)</f>
        <v>3379650</v>
      </c>
      <c r="F29" s="43">
        <f t="shared" si="6"/>
        <v>3496747</v>
      </c>
      <c r="G29" s="43">
        <f t="shared" si="6"/>
        <v>5091881</v>
      </c>
    </row>
    <row r="30" spans="1:7" x14ac:dyDescent="0.2">
      <c r="A30" s="44" t="s">
        <v>193</v>
      </c>
      <c r="B30" s="45">
        <f t="shared" si="0"/>
        <v>2.89</v>
      </c>
      <c r="C30" s="45">
        <v>2.89</v>
      </c>
      <c r="D30" s="45"/>
      <c r="E30" s="46">
        <v>287439</v>
      </c>
      <c r="F30" s="46"/>
      <c r="G30" s="46"/>
    </row>
    <row r="31" spans="1:7" x14ac:dyDescent="0.2">
      <c r="A31" s="44" t="s">
        <v>194</v>
      </c>
      <c r="B31" s="45">
        <f t="shared" si="0"/>
        <v>1.19</v>
      </c>
      <c r="C31" s="45"/>
      <c r="D31" s="45">
        <v>1.19</v>
      </c>
      <c r="E31" s="46"/>
      <c r="F31" s="46">
        <v>118233</v>
      </c>
      <c r="G31" s="46"/>
    </row>
    <row r="32" spans="1:7" x14ac:dyDescent="0.2">
      <c r="A32" s="44" t="s">
        <v>195</v>
      </c>
      <c r="B32" s="45">
        <f t="shared" si="0"/>
        <v>34.58</v>
      </c>
      <c r="C32" s="45">
        <v>10.7</v>
      </c>
      <c r="D32" s="45">
        <v>23.88</v>
      </c>
      <c r="E32" s="46">
        <v>1064222</v>
      </c>
      <c r="F32" s="46">
        <v>654691</v>
      </c>
      <c r="G32" s="46">
        <v>1720107</v>
      </c>
    </row>
    <row r="33" spans="1:7" x14ac:dyDescent="0.2">
      <c r="A33" s="44" t="s">
        <v>196</v>
      </c>
      <c r="B33" s="45">
        <f t="shared" si="0"/>
        <v>34.58</v>
      </c>
      <c r="C33" s="45">
        <v>10.7</v>
      </c>
      <c r="D33" s="45">
        <v>23.88</v>
      </c>
      <c r="E33" s="46">
        <v>1064222</v>
      </c>
      <c r="F33" s="46">
        <v>601716</v>
      </c>
      <c r="G33" s="46">
        <v>1773081</v>
      </c>
    </row>
    <row r="34" spans="1:7" x14ac:dyDescent="0.2">
      <c r="A34" s="44" t="s">
        <v>197</v>
      </c>
      <c r="B34" s="45">
        <f t="shared" si="0"/>
        <v>4.78</v>
      </c>
      <c r="C34" s="45">
        <v>0.87</v>
      </c>
      <c r="D34" s="45">
        <v>3.91</v>
      </c>
      <c r="E34" s="46">
        <v>86530</v>
      </c>
      <c r="F34" s="46">
        <v>255558</v>
      </c>
      <c r="G34" s="46">
        <v>133331</v>
      </c>
    </row>
    <row r="35" spans="1:7" x14ac:dyDescent="0.2">
      <c r="A35" s="44" t="s">
        <v>198</v>
      </c>
      <c r="B35" s="45">
        <f t="shared" si="0"/>
        <v>6.04</v>
      </c>
      <c r="C35" s="45">
        <v>1.99</v>
      </c>
      <c r="D35" s="45">
        <v>4.05</v>
      </c>
      <c r="E35" s="46">
        <v>197925</v>
      </c>
      <c r="F35" s="46">
        <v>287233</v>
      </c>
      <c r="G35" s="46">
        <v>115580</v>
      </c>
    </row>
    <row r="36" spans="1:7" x14ac:dyDescent="0.2">
      <c r="A36" s="44" t="s">
        <v>199</v>
      </c>
      <c r="B36" s="45">
        <f t="shared" si="0"/>
        <v>2.1799999999999997</v>
      </c>
      <c r="C36" s="45">
        <v>0.51</v>
      </c>
      <c r="D36" s="45">
        <v>1.67</v>
      </c>
      <c r="E36" s="46">
        <v>50725</v>
      </c>
      <c r="F36" s="46">
        <v>71592</v>
      </c>
      <c r="G36" s="46">
        <v>94506</v>
      </c>
    </row>
    <row r="37" spans="1:7" x14ac:dyDescent="0.2">
      <c r="A37" s="44" t="s">
        <v>200</v>
      </c>
      <c r="B37" s="45">
        <f t="shared" si="0"/>
        <v>4.07</v>
      </c>
      <c r="C37" s="45">
        <v>0.76</v>
      </c>
      <c r="D37" s="45">
        <v>3.31</v>
      </c>
      <c r="E37" s="46">
        <v>75590</v>
      </c>
      <c r="F37" s="46">
        <v>164694</v>
      </c>
      <c r="G37" s="46">
        <v>164519</v>
      </c>
    </row>
    <row r="38" spans="1:7" x14ac:dyDescent="0.2">
      <c r="A38" s="44" t="s">
        <v>201</v>
      </c>
      <c r="B38" s="45">
        <f t="shared" si="0"/>
        <v>6.1000000000000005</v>
      </c>
      <c r="C38" s="45">
        <v>1.24</v>
      </c>
      <c r="D38" s="45">
        <v>4.8600000000000003</v>
      </c>
      <c r="E38" s="46">
        <v>123330</v>
      </c>
      <c r="F38" s="46">
        <v>297214</v>
      </c>
      <c r="G38" s="46">
        <v>186162</v>
      </c>
    </row>
    <row r="39" spans="1:7" x14ac:dyDescent="0.2">
      <c r="A39" s="44" t="s">
        <v>202</v>
      </c>
      <c r="B39" s="45">
        <f t="shared" si="0"/>
        <v>6.22</v>
      </c>
      <c r="C39" s="45">
        <v>0.72</v>
      </c>
      <c r="D39" s="45">
        <v>5.5</v>
      </c>
      <c r="E39" s="46">
        <v>71611</v>
      </c>
      <c r="F39" s="46">
        <v>336546</v>
      </c>
      <c r="G39" s="46">
        <v>210484</v>
      </c>
    </row>
    <row r="40" spans="1:7" x14ac:dyDescent="0.2">
      <c r="A40" s="44" t="s">
        <v>203</v>
      </c>
      <c r="B40" s="45">
        <f t="shared" si="0"/>
        <v>3.66</v>
      </c>
      <c r="C40" s="45">
        <v>0.78</v>
      </c>
      <c r="D40" s="45">
        <v>2.88</v>
      </c>
      <c r="E40" s="46">
        <v>77579</v>
      </c>
      <c r="F40" s="46">
        <v>141981</v>
      </c>
      <c r="G40" s="46">
        <v>144464</v>
      </c>
    </row>
    <row r="41" spans="1:7" x14ac:dyDescent="0.2">
      <c r="A41" s="44" t="s">
        <v>204</v>
      </c>
      <c r="B41" s="45">
        <f t="shared" si="0"/>
        <v>2.4500000000000002</v>
      </c>
      <c r="C41" s="45">
        <v>0.49</v>
      </c>
      <c r="D41" s="45">
        <v>1.96</v>
      </c>
      <c r="E41" s="46">
        <v>48735</v>
      </c>
      <c r="F41" s="46">
        <v>74706</v>
      </c>
      <c r="G41" s="46">
        <v>120236</v>
      </c>
    </row>
    <row r="42" spans="1:7" x14ac:dyDescent="0.2">
      <c r="A42" s="44" t="s">
        <v>205</v>
      </c>
      <c r="B42" s="45">
        <f t="shared" si="0"/>
        <v>4.83</v>
      </c>
      <c r="C42" s="45">
        <v>0.56000000000000005</v>
      </c>
      <c r="D42" s="45">
        <v>4.2699999999999996</v>
      </c>
      <c r="E42" s="46">
        <v>55698</v>
      </c>
      <c r="F42" s="46">
        <v>307989</v>
      </c>
      <c r="G42" s="46">
        <v>116705</v>
      </c>
    </row>
    <row r="43" spans="1:7" x14ac:dyDescent="0.2">
      <c r="A43" s="44" t="s">
        <v>206</v>
      </c>
      <c r="B43" s="45">
        <f t="shared" si="0"/>
        <v>3.0599999999999996</v>
      </c>
      <c r="C43" s="45">
        <v>1.05</v>
      </c>
      <c r="D43" s="45">
        <v>2.0099999999999998</v>
      </c>
      <c r="E43" s="46">
        <v>104433</v>
      </c>
      <c r="F43" s="46">
        <v>44457</v>
      </c>
      <c r="G43" s="46">
        <v>155458</v>
      </c>
    </row>
    <row r="44" spans="1:7" x14ac:dyDescent="0.2">
      <c r="A44" s="44" t="s">
        <v>207</v>
      </c>
      <c r="B44" s="45">
        <f t="shared" si="0"/>
        <v>3.71</v>
      </c>
      <c r="C44" s="45">
        <v>0.72</v>
      </c>
      <c r="D44" s="45">
        <v>2.99</v>
      </c>
      <c r="E44" s="46">
        <v>71611</v>
      </c>
      <c r="F44" s="46">
        <v>140137</v>
      </c>
      <c r="G44" s="46">
        <v>157248</v>
      </c>
    </row>
    <row r="45" spans="1:7" x14ac:dyDescent="0.2">
      <c r="A45" s="41" t="s">
        <v>47</v>
      </c>
      <c r="B45" s="42">
        <f t="shared" si="0"/>
        <v>79.75</v>
      </c>
      <c r="C45" s="42">
        <f t="shared" ref="C45:E45" si="7">SUM(C46:C58)</f>
        <v>19.93</v>
      </c>
      <c r="D45" s="42">
        <f t="shared" si="7"/>
        <v>59.820000000000007</v>
      </c>
      <c r="E45" s="43">
        <f t="shared" si="7"/>
        <v>1982239</v>
      </c>
      <c r="F45" s="43">
        <f>SUM(F46:F58)</f>
        <v>1877421</v>
      </c>
      <c r="G45" s="43">
        <f t="shared" ref="G45" si="8">SUM(G46:G58)</f>
        <v>4072276</v>
      </c>
    </row>
    <row r="46" spans="1:7" x14ac:dyDescent="0.2">
      <c r="A46" s="44" t="s">
        <v>208</v>
      </c>
      <c r="B46" s="45">
        <f t="shared" si="0"/>
        <v>5.5</v>
      </c>
      <c r="C46" s="45">
        <v>0.5</v>
      </c>
      <c r="D46" s="45">
        <v>5</v>
      </c>
      <c r="E46" s="46">
        <v>49730</v>
      </c>
      <c r="F46" s="46"/>
      <c r="G46" s="46">
        <v>497300</v>
      </c>
    </row>
    <row r="47" spans="1:7" x14ac:dyDescent="0.2">
      <c r="A47" s="44" t="s">
        <v>209</v>
      </c>
      <c r="B47" s="45">
        <f t="shared" si="0"/>
        <v>12.08</v>
      </c>
      <c r="C47" s="45">
        <v>0.02</v>
      </c>
      <c r="D47" s="45">
        <v>12.06</v>
      </c>
      <c r="E47" s="46">
        <v>1989</v>
      </c>
      <c r="F47" s="46">
        <v>1199215</v>
      </c>
      <c r="G47" s="46">
        <v>273</v>
      </c>
    </row>
    <row r="48" spans="1:7" x14ac:dyDescent="0.2">
      <c r="A48" s="44" t="s">
        <v>210</v>
      </c>
      <c r="B48" s="45">
        <f t="shared" si="0"/>
        <v>7.45</v>
      </c>
      <c r="C48" s="45">
        <v>1</v>
      </c>
      <c r="D48" s="45">
        <v>6.45</v>
      </c>
      <c r="E48" s="46">
        <v>99460</v>
      </c>
      <c r="F48" s="46">
        <v>164667</v>
      </c>
      <c r="G48" s="46">
        <v>476850</v>
      </c>
    </row>
    <row r="49" spans="1:7" x14ac:dyDescent="0.2">
      <c r="A49" s="44" t="s">
        <v>211</v>
      </c>
      <c r="B49" s="45">
        <f t="shared" si="0"/>
        <v>8.9400000000000013</v>
      </c>
      <c r="C49" s="45">
        <v>1</v>
      </c>
      <c r="D49" s="45">
        <v>7.94</v>
      </c>
      <c r="E49" s="46">
        <v>99460</v>
      </c>
      <c r="F49" s="46">
        <v>478339</v>
      </c>
      <c r="G49" s="46">
        <v>311373</v>
      </c>
    </row>
    <row r="50" spans="1:7" x14ac:dyDescent="0.2">
      <c r="A50" s="44" t="s">
        <v>212</v>
      </c>
      <c r="B50" s="45">
        <f t="shared" si="0"/>
        <v>3.08</v>
      </c>
      <c r="C50" s="45">
        <v>0.5</v>
      </c>
      <c r="D50" s="45">
        <v>2.58</v>
      </c>
      <c r="E50" s="46">
        <v>49730</v>
      </c>
      <c r="F50" s="46"/>
      <c r="G50" s="46">
        <v>256607</v>
      </c>
    </row>
    <row r="51" spans="1:7" x14ac:dyDescent="0.2">
      <c r="A51" s="44" t="s">
        <v>213</v>
      </c>
      <c r="B51" s="45">
        <f t="shared" si="0"/>
        <v>8.59</v>
      </c>
      <c r="C51" s="45">
        <v>3</v>
      </c>
      <c r="D51" s="45">
        <v>5.59</v>
      </c>
      <c r="E51" s="46">
        <v>298380</v>
      </c>
      <c r="F51" s="46"/>
      <c r="G51" s="46">
        <v>555981</v>
      </c>
    </row>
    <row r="52" spans="1:7" x14ac:dyDescent="0.2">
      <c r="A52" s="44" t="s">
        <v>214</v>
      </c>
      <c r="B52" s="45">
        <f t="shared" si="0"/>
        <v>5.2</v>
      </c>
      <c r="C52" s="45">
        <v>2</v>
      </c>
      <c r="D52" s="45">
        <v>3.2</v>
      </c>
      <c r="E52" s="46">
        <v>198920</v>
      </c>
      <c r="F52" s="46">
        <v>19393</v>
      </c>
      <c r="G52" s="46">
        <v>298879</v>
      </c>
    </row>
    <row r="53" spans="1:7" x14ac:dyDescent="0.2">
      <c r="A53" s="44" t="s">
        <v>215</v>
      </c>
      <c r="B53" s="45">
        <f t="shared" si="0"/>
        <v>8.09</v>
      </c>
      <c r="C53" s="45">
        <v>0.55000000000000004</v>
      </c>
      <c r="D53" s="45">
        <v>7.54</v>
      </c>
      <c r="E53" s="46">
        <v>54703</v>
      </c>
      <c r="F53" s="46"/>
      <c r="G53" s="46">
        <v>749928</v>
      </c>
    </row>
    <row r="54" spans="1:7" x14ac:dyDescent="0.2">
      <c r="A54" s="44" t="s">
        <v>216</v>
      </c>
      <c r="B54" s="45">
        <f t="shared" si="0"/>
        <v>8.5</v>
      </c>
      <c r="C54" s="45">
        <v>6.5</v>
      </c>
      <c r="D54" s="45">
        <v>2</v>
      </c>
      <c r="E54" s="46">
        <v>646490</v>
      </c>
      <c r="F54" s="46"/>
      <c r="G54" s="46">
        <v>198920</v>
      </c>
    </row>
    <row r="55" spans="1:7" x14ac:dyDescent="0.2">
      <c r="A55" s="44" t="s">
        <v>217</v>
      </c>
      <c r="B55" s="45">
        <f t="shared" si="0"/>
        <v>2.5099999999999998</v>
      </c>
      <c r="C55" s="45">
        <v>1.51</v>
      </c>
      <c r="D55" s="45">
        <v>1</v>
      </c>
      <c r="E55" s="46">
        <v>150185</v>
      </c>
      <c r="F55" s="46"/>
      <c r="G55" s="46">
        <v>99460</v>
      </c>
    </row>
    <row r="56" spans="1:7" x14ac:dyDescent="0.2">
      <c r="A56" s="44" t="s">
        <v>218</v>
      </c>
      <c r="B56" s="45">
        <f t="shared" si="0"/>
        <v>3.49</v>
      </c>
      <c r="C56" s="45">
        <v>0.68</v>
      </c>
      <c r="D56" s="45">
        <v>2.81</v>
      </c>
      <c r="E56" s="46">
        <v>67633</v>
      </c>
      <c r="F56" s="46">
        <v>15807</v>
      </c>
      <c r="G56" s="46">
        <v>263676</v>
      </c>
    </row>
    <row r="57" spans="1:7" x14ac:dyDescent="0.2">
      <c r="A57" s="44" t="s">
        <v>219</v>
      </c>
      <c r="B57" s="45">
        <f t="shared" si="0"/>
        <v>1.01</v>
      </c>
      <c r="C57" s="45">
        <v>0.36</v>
      </c>
      <c r="D57" s="45">
        <v>0.65</v>
      </c>
      <c r="E57" s="46">
        <v>35806</v>
      </c>
      <c r="F57" s="46"/>
      <c r="G57" s="46">
        <v>64649</v>
      </c>
    </row>
    <row r="58" spans="1:7" x14ac:dyDescent="0.2">
      <c r="A58" s="44" t="s">
        <v>220</v>
      </c>
      <c r="B58" s="45">
        <f t="shared" si="0"/>
        <v>5.3100000000000005</v>
      </c>
      <c r="C58" s="45">
        <v>2.31</v>
      </c>
      <c r="D58" s="45">
        <v>3</v>
      </c>
      <c r="E58" s="46">
        <v>229753</v>
      </c>
      <c r="F58" s="46"/>
      <c r="G58" s="46">
        <v>298380</v>
      </c>
    </row>
    <row r="59" spans="1:7" x14ac:dyDescent="0.2">
      <c r="A59" s="41" t="s">
        <v>50</v>
      </c>
      <c r="B59" s="42">
        <f t="shared" si="0"/>
        <v>26.07</v>
      </c>
      <c r="C59" s="42">
        <v>5.71</v>
      </c>
      <c r="D59" s="42">
        <v>20.36</v>
      </c>
      <c r="E59" s="43">
        <v>567918</v>
      </c>
      <c r="F59" s="43">
        <v>578519</v>
      </c>
      <c r="G59" s="43">
        <v>1446474</v>
      </c>
    </row>
    <row r="60" spans="1:7" x14ac:dyDescent="0.2">
      <c r="A60" s="44" t="s">
        <v>221</v>
      </c>
      <c r="B60" s="45">
        <f t="shared" si="0"/>
        <v>0.02</v>
      </c>
      <c r="C60" s="45"/>
      <c r="D60" s="45">
        <v>0.02</v>
      </c>
      <c r="E60" s="46"/>
      <c r="F60" s="46"/>
      <c r="G60" s="46">
        <v>1989</v>
      </c>
    </row>
    <row r="61" spans="1:7" x14ac:dyDescent="0.2">
      <c r="A61" s="44" t="s">
        <v>222</v>
      </c>
      <c r="B61" s="45">
        <f t="shared" si="0"/>
        <v>1.5</v>
      </c>
      <c r="C61" s="45"/>
      <c r="D61" s="45">
        <v>1.5</v>
      </c>
      <c r="E61" s="46"/>
      <c r="F61" s="46"/>
      <c r="G61" s="46">
        <v>149190</v>
      </c>
    </row>
    <row r="62" spans="1:7" x14ac:dyDescent="0.2">
      <c r="A62" s="44" t="s">
        <v>223</v>
      </c>
      <c r="B62" s="45">
        <f t="shared" si="0"/>
        <v>0.5</v>
      </c>
      <c r="C62" s="45"/>
      <c r="D62" s="45">
        <v>0.5</v>
      </c>
      <c r="E62" s="46"/>
      <c r="F62" s="46">
        <v>24865</v>
      </c>
      <c r="G62" s="46">
        <v>24865</v>
      </c>
    </row>
    <row r="63" spans="1:7" x14ac:dyDescent="0.2">
      <c r="A63" s="44" t="s">
        <v>224</v>
      </c>
      <c r="B63" s="45">
        <f t="shared" si="0"/>
        <v>4.71</v>
      </c>
      <c r="C63" s="45">
        <v>0.96</v>
      </c>
      <c r="D63" s="45">
        <v>3.75</v>
      </c>
      <c r="E63" s="46">
        <v>95482</v>
      </c>
      <c r="F63" s="46">
        <v>131965</v>
      </c>
      <c r="G63" s="46">
        <v>241010</v>
      </c>
    </row>
    <row r="64" spans="1:7" x14ac:dyDescent="0.2">
      <c r="A64" s="44" t="s">
        <v>225</v>
      </c>
      <c r="B64" s="45">
        <f t="shared" si="0"/>
        <v>3.81</v>
      </c>
      <c r="C64" s="45">
        <v>0.83</v>
      </c>
      <c r="D64" s="45">
        <v>2.98</v>
      </c>
      <c r="E64" s="46">
        <v>82552</v>
      </c>
      <c r="F64" s="46">
        <v>45766</v>
      </c>
      <c r="G64" s="46">
        <v>250625</v>
      </c>
    </row>
    <row r="65" spans="1:7" x14ac:dyDescent="0.2">
      <c r="A65" s="44" t="s">
        <v>226</v>
      </c>
      <c r="B65" s="45">
        <f t="shared" si="0"/>
        <v>2.62</v>
      </c>
      <c r="C65" s="45">
        <v>0.76</v>
      </c>
      <c r="D65" s="45">
        <v>1.86</v>
      </c>
      <c r="E65" s="46">
        <v>75590</v>
      </c>
      <c r="F65" s="46">
        <v>95460</v>
      </c>
      <c r="G65" s="46">
        <v>89525</v>
      </c>
    </row>
    <row r="66" spans="1:7" x14ac:dyDescent="0.2">
      <c r="A66" s="44" t="s">
        <v>227</v>
      </c>
      <c r="B66" s="45">
        <f t="shared" si="0"/>
        <v>12.91</v>
      </c>
      <c r="C66" s="45">
        <v>3.16</v>
      </c>
      <c r="D66" s="45">
        <v>9.75</v>
      </c>
      <c r="E66" s="46">
        <v>314294</v>
      </c>
      <c r="F66" s="46">
        <v>280465</v>
      </c>
      <c r="G66" s="46">
        <v>689270</v>
      </c>
    </row>
    <row r="67" spans="1:7" x14ac:dyDescent="0.2">
      <c r="A67" s="41" t="s">
        <v>53</v>
      </c>
      <c r="B67" s="42">
        <f t="shared" si="0"/>
        <v>23.65</v>
      </c>
      <c r="C67" s="42">
        <f t="shared" ref="C67:F67" si="9">SUM(C68:C69)</f>
        <v>5.2899999999999991</v>
      </c>
      <c r="D67" s="42">
        <f t="shared" si="9"/>
        <v>18.36</v>
      </c>
      <c r="E67" s="43">
        <f t="shared" si="9"/>
        <v>526143</v>
      </c>
      <c r="F67" s="43">
        <f t="shared" si="9"/>
        <v>453557</v>
      </c>
      <c r="G67" s="43">
        <f>SUM(G68:G69)</f>
        <v>1372529</v>
      </c>
    </row>
    <row r="68" spans="1:7" x14ac:dyDescent="0.2">
      <c r="A68" s="44" t="s">
        <v>228</v>
      </c>
      <c r="B68" s="45">
        <f t="shared" si="0"/>
        <v>17.419999999999998</v>
      </c>
      <c r="C68" s="45">
        <v>4.1399999999999997</v>
      </c>
      <c r="D68" s="45">
        <v>13.28</v>
      </c>
      <c r="E68" s="46">
        <v>411764</v>
      </c>
      <c r="F68" s="46">
        <v>340143</v>
      </c>
      <c r="G68" s="46">
        <v>980686</v>
      </c>
    </row>
    <row r="69" spans="1:7" x14ac:dyDescent="0.2">
      <c r="A69" s="44" t="s">
        <v>229</v>
      </c>
      <c r="B69" s="45">
        <f t="shared" si="0"/>
        <v>6.23</v>
      </c>
      <c r="C69" s="45">
        <v>1.1499999999999999</v>
      </c>
      <c r="D69" s="45">
        <v>5.08</v>
      </c>
      <c r="E69" s="46">
        <v>114379</v>
      </c>
      <c r="F69" s="46">
        <v>113414</v>
      </c>
      <c r="G69" s="46">
        <v>391843</v>
      </c>
    </row>
    <row r="70" spans="1:7" x14ac:dyDescent="0.2">
      <c r="A70" s="41" t="s">
        <v>55</v>
      </c>
      <c r="B70" s="42">
        <f t="shared" si="0"/>
        <v>22.290000000000003</v>
      </c>
      <c r="C70" s="42">
        <f>SUM(C71:C74)</f>
        <v>4.7800000000000011</v>
      </c>
      <c r="D70" s="42">
        <f>SUM(D71:D74)</f>
        <v>17.510000000000002</v>
      </c>
      <c r="E70" s="43">
        <f>SUM(E71:E74)</f>
        <v>475419</v>
      </c>
      <c r="F70" s="43">
        <f>SUM(F71:F74)</f>
        <v>740146</v>
      </c>
      <c r="G70" s="43">
        <f>SUM(G71:G74)</f>
        <v>1001303</v>
      </c>
    </row>
    <row r="71" spans="1:7" x14ac:dyDescent="0.2">
      <c r="A71" s="44" t="s">
        <v>230</v>
      </c>
      <c r="B71" s="45">
        <f t="shared" ref="B71:B79" si="10">SUM(C71:D71)</f>
        <v>5.54</v>
      </c>
      <c r="C71" s="45">
        <v>0.68</v>
      </c>
      <c r="D71" s="45">
        <v>4.8600000000000003</v>
      </c>
      <c r="E71" s="46">
        <v>67633</v>
      </c>
      <c r="F71" s="46">
        <v>297290</v>
      </c>
      <c r="G71" s="46">
        <v>185990</v>
      </c>
    </row>
    <row r="72" spans="1:7" x14ac:dyDescent="0.2">
      <c r="A72" s="44" t="s">
        <v>231</v>
      </c>
      <c r="B72" s="45">
        <f t="shared" si="10"/>
        <v>2.31</v>
      </c>
      <c r="C72" s="45">
        <v>0.4</v>
      </c>
      <c r="D72" s="45">
        <v>1.91</v>
      </c>
      <c r="E72" s="46">
        <v>39784</v>
      </c>
      <c r="F72" s="46">
        <v>96034</v>
      </c>
      <c r="G72" s="46">
        <v>93935</v>
      </c>
    </row>
    <row r="73" spans="1:7" x14ac:dyDescent="0.2">
      <c r="A73" s="44" t="s">
        <v>232</v>
      </c>
      <c r="B73" s="45">
        <f t="shared" si="10"/>
        <v>10.86</v>
      </c>
      <c r="C73" s="45">
        <v>2.97</v>
      </c>
      <c r="D73" s="45">
        <v>7.89</v>
      </c>
      <c r="E73" s="46">
        <v>295396</v>
      </c>
      <c r="F73" s="46">
        <v>215827</v>
      </c>
      <c r="G73" s="46">
        <v>568912</v>
      </c>
    </row>
    <row r="74" spans="1:7" x14ac:dyDescent="0.2">
      <c r="A74" s="44" t="s">
        <v>233</v>
      </c>
      <c r="B74" s="45">
        <f t="shared" si="10"/>
        <v>3.58</v>
      </c>
      <c r="C74" s="45">
        <v>0.73</v>
      </c>
      <c r="D74" s="45">
        <v>2.85</v>
      </c>
      <c r="E74" s="46">
        <v>72606</v>
      </c>
      <c r="F74" s="46">
        <v>130995</v>
      </c>
      <c r="G74" s="46">
        <v>152466</v>
      </c>
    </row>
    <row r="75" spans="1:7" x14ac:dyDescent="0.2">
      <c r="A75" s="41" t="s">
        <v>57</v>
      </c>
      <c r="B75" s="42">
        <f t="shared" si="10"/>
        <v>27.89</v>
      </c>
      <c r="C75" s="42">
        <f t="shared" ref="C75:F75" si="11">SUM(C76:C78)</f>
        <v>6.6</v>
      </c>
      <c r="D75" s="42">
        <f t="shared" si="11"/>
        <v>21.29</v>
      </c>
      <c r="E75" s="43">
        <f t="shared" si="11"/>
        <v>656436</v>
      </c>
      <c r="F75" s="43">
        <f t="shared" si="11"/>
        <v>610715</v>
      </c>
      <c r="G75" s="43">
        <f>SUM(G76:G78)</f>
        <v>1506787</v>
      </c>
    </row>
    <row r="76" spans="1:7" x14ac:dyDescent="0.2">
      <c r="A76" s="44" t="s">
        <v>234</v>
      </c>
      <c r="B76" s="45">
        <f t="shared" si="10"/>
        <v>8.7799999999999994</v>
      </c>
      <c r="C76" s="45">
        <v>2.15</v>
      </c>
      <c r="D76" s="45">
        <v>6.63</v>
      </c>
      <c r="E76" s="46">
        <v>213839</v>
      </c>
      <c r="F76" s="46">
        <v>245629</v>
      </c>
      <c r="G76" s="46">
        <v>413791</v>
      </c>
    </row>
    <row r="77" spans="1:7" x14ac:dyDescent="0.2">
      <c r="A77" s="44" t="s">
        <v>235</v>
      </c>
      <c r="B77" s="45">
        <f t="shared" si="10"/>
        <v>16.049999999999997</v>
      </c>
      <c r="C77" s="45">
        <v>3.76</v>
      </c>
      <c r="D77" s="45">
        <v>12.29</v>
      </c>
      <c r="E77" s="46">
        <v>373970</v>
      </c>
      <c r="F77" s="46">
        <v>226809</v>
      </c>
      <c r="G77" s="46">
        <v>995553</v>
      </c>
    </row>
    <row r="78" spans="1:7" x14ac:dyDescent="0.2">
      <c r="A78" s="44" t="s">
        <v>236</v>
      </c>
      <c r="B78" s="45">
        <f t="shared" si="10"/>
        <v>3.06</v>
      </c>
      <c r="C78" s="45">
        <v>0.69</v>
      </c>
      <c r="D78" s="45">
        <v>2.37</v>
      </c>
      <c r="E78" s="46">
        <v>68627</v>
      </c>
      <c r="F78" s="46">
        <v>138277</v>
      </c>
      <c r="G78" s="46">
        <v>97443</v>
      </c>
    </row>
    <row r="79" spans="1:7" x14ac:dyDescent="0.2">
      <c r="A79" s="41" t="s">
        <v>237</v>
      </c>
      <c r="B79" s="42">
        <f t="shared" si="10"/>
        <v>420.16719000000001</v>
      </c>
      <c r="C79" s="42">
        <f>SUM(C75,C70,C67,C59,C45,C29,C25,C22,C15,C7)</f>
        <v>104.66999999999999</v>
      </c>
      <c r="D79" s="42">
        <f>SUM(D75,D70,D67,D59,D45,D29,D25,D22,D15,D7)</f>
        <v>315.49718999999999</v>
      </c>
      <c r="E79" s="43">
        <f>SUM(E75,E70,E67,E59,E45,E29,E25,E22,E15,E7)</f>
        <v>10410479</v>
      </c>
      <c r="F79" s="43">
        <f>SUM(F75,F70,F67,F59,F45,F29,F25,F22,F15,F7)</f>
        <v>11757304.8188</v>
      </c>
      <c r="G79" s="43">
        <f>SUM(G75,G70,G67,G59,G45,G29,G25,G22,G15,G7)</f>
        <v>19621445.001200002</v>
      </c>
    </row>
  </sheetData>
  <pageMargins left="0.7" right="0.7" top="0.38" bottom="0.47" header="0.3" footer="0.3"/>
  <pageSetup paperSize="9"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8"/>
  <sheetViews>
    <sheetView view="pageBreakPreview" zoomScale="90" zoomScaleNormal="100" zoomScaleSheetLayoutView="90" workbookViewId="0">
      <selection activeCell="E2" sqref="E2"/>
    </sheetView>
  </sheetViews>
  <sheetFormatPr defaultRowHeight="15" x14ac:dyDescent="0.25"/>
  <cols>
    <col min="1" max="1" width="9.140625" style="135"/>
    <col min="2" max="2" width="70" style="135" customWidth="1"/>
    <col min="3" max="3" width="11.7109375" style="135" customWidth="1"/>
    <col min="4" max="4" width="10.5703125" style="135" customWidth="1"/>
    <col min="5" max="5" width="16.28515625" style="135" customWidth="1"/>
    <col min="6" max="10" width="9.140625" style="135"/>
    <col min="11" max="11" width="16.140625" style="135" customWidth="1"/>
    <col min="12" max="16384" width="9.140625" style="135"/>
  </cols>
  <sheetData>
    <row r="2" spans="1:5" ht="23.25" x14ac:dyDescent="0.25">
      <c r="A2" s="134"/>
      <c r="B2" s="134"/>
      <c r="C2" s="134"/>
      <c r="D2" s="30"/>
      <c r="E2" s="65" t="s">
        <v>408</v>
      </c>
    </row>
    <row r="3" spans="1:5" ht="18.75" x14ac:dyDescent="0.3">
      <c r="A3" s="245" t="s">
        <v>399</v>
      </c>
      <c r="B3" s="134"/>
      <c r="C3" s="136"/>
      <c r="D3" s="134"/>
      <c r="E3" s="134"/>
    </row>
    <row r="4" spans="1:5" ht="16.5" x14ac:dyDescent="0.3">
      <c r="A4" s="137"/>
      <c r="B4" s="137"/>
      <c r="C4" s="134"/>
      <c r="D4" s="138" t="s">
        <v>99</v>
      </c>
      <c r="E4" s="134"/>
    </row>
    <row r="5" spans="1:5" ht="16.5" x14ac:dyDescent="0.3">
      <c r="A5" s="139">
        <v>1</v>
      </c>
      <c r="B5" s="140" t="s">
        <v>100</v>
      </c>
      <c r="C5" s="141"/>
      <c r="D5" s="142">
        <v>1481929.64427</v>
      </c>
      <c r="E5" s="134"/>
    </row>
    <row r="6" spans="1:5" ht="16.5" x14ac:dyDescent="0.3">
      <c r="A6" s="143"/>
      <c r="B6" s="144" t="s">
        <v>101</v>
      </c>
      <c r="C6" s="145"/>
      <c r="D6" s="146">
        <v>210000</v>
      </c>
      <c r="E6" s="134"/>
    </row>
    <row r="7" spans="1:5" ht="16.5" x14ac:dyDescent="0.3">
      <c r="A7" s="147"/>
      <c r="B7" s="144" t="s">
        <v>102</v>
      </c>
      <c r="C7" s="145"/>
      <c r="D7" s="146">
        <v>40000</v>
      </c>
      <c r="E7" s="134"/>
    </row>
    <row r="8" spans="1:5" ht="16.5" x14ac:dyDescent="0.3">
      <c r="A8" s="147"/>
      <c r="B8" s="144" t="s">
        <v>103</v>
      </c>
      <c r="C8" s="145"/>
      <c r="D8" s="146">
        <v>60000</v>
      </c>
      <c r="E8" s="134"/>
    </row>
    <row r="9" spans="1:5" ht="16.5" x14ac:dyDescent="0.3">
      <c r="A9" s="147"/>
      <c r="B9" s="144" t="s">
        <v>104</v>
      </c>
      <c r="C9" s="145"/>
      <c r="D9" s="146">
        <v>173000</v>
      </c>
      <c r="E9" s="134"/>
    </row>
    <row r="10" spans="1:5" ht="16.5" x14ac:dyDescent="0.3">
      <c r="A10" s="147"/>
      <c r="B10" s="144" t="s">
        <v>105</v>
      </c>
      <c r="C10" s="145"/>
      <c r="D10" s="146">
        <v>50000</v>
      </c>
      <c r="E10" s="134"/>
    </row>
    <row r="11" spans="1:5" ht="16.5" x14ac:dyDescent="0.3">
      <c r="A11" s="147"/>
      <c r="B11" s="144" t="s">
        <v>106</v>
      </c>
      <c r="C11" s="145"/>
      <c r="D11" s="146">
        <v>948930</v>
      </c>
      <c r="E11" s="134"/>
    </row>
    <row r="12" spans="1:5" ht="16.5" x14ac:dyDescent="0.3">
      <c r="A12" s="139">
        <v>2</v>
      </c>
      <c r="B12" s="140" t="s">
        <v>107</v>
      </c>
      <c r="C12" s="141"/>
      <c r="D12" s="142">
        <v>228292</v>
      </c>
      <c r="E12" s="134"/>
    </row>
    <row r="13" spans="1:5" ht="16.5" x14ac:dyDescent="0.3">
      <c r="A13" s="148"/>
      <c r="B13" s="149" t="s">
        <v>108</v>
      </c>
      <c r="C13" s="150"/>
      <c r="D13" s="146">
        <v>167232</v>
      </c>
      <c r="E13" s="134"/>
    </row>
    <row r="14" spans="1:5" ht="16.5" x14ac:dyDescent="0.3">
      <c r="A14" s="148"/>
      <c r="B14" s="144" t="s">
        <v>109</v>
      </c>
      <c r="C14" s="145"/>
      <c r="D14" s="146">
        <v>57060</v>
      </c>
      <c r="E14" s="134"/>
    </row>
    <row r="15" spans="1:5" ht="16.5" x14ac:dyDescent="0.3">
      <c r="A15" s="148"/>
      <c r="B15" s="144" t="s">
        <v>110</v>
      </c>
      <c r="C15" s="145"/>
      <c r="D15" s="146">
        <v>4000</v>
      </c>
      <c r="E15" s="134"/>
    </row>
    <row r="16" spans="1:5" ht="16.5" x14ac:dyDescent="0.3">
      <c r="A16" s="151"/>
      <c r="B16" s="140" t="s">
        <v>111</v>
      </c>
      <c r="C16" s="141"/>
      <c r="D16" s="142">
        <v>1710221.64427</v>
      </c>
      <c r="E16" s="134"/>
    </row>
    <row r="17" spans="1:5" x14ac:dyDescent="0.25">
      <c r="A17" s="229"/>
      <c r="B17" s="134"/>
      <c r="C17" s="134"/>
      <c r="D17" s="134"/>
      <c r="E17" s="134"/>
    </row>
    <row r="18" spans="1:5" x14ac:dyDescent="0.25">
      <c r="A18" s="134"/>
      <c r="B18" s="134"/>
      <c r="C18" s="134"/>
      <c r="D18" s="134"/>
      <c r="E18" s="134"/>
    </row>
    <row r="19" spans="1:5" ht="23.25" x14ac:dyDescent="0.3">
      <c r="A19" s="137"/>
      <c r="B19" s="137"/>
      <c r="C19" s="152"/>
      <c r="D19" s="153"/>
      <c r="E19" s="65"/>
    </row>
    <row r="20" spans="1:5" ht="16.5" x14ac:dyDescent="0.3">
      <c r="A20" s="137"/>
      <c r="B20" s="136"/>
      <c r="C20" s="154"/>
      <c r="D20" s="155"/>
      <c r="E20" s="156"/>
    </row>
    <row r="21" spans="1:5" x14ac:dyDescent="0.25">
      <c r="A21" s="157"/>
      <c r="B21" s="246" t="s">
        <v>400</v>
      </c>
      <c r="C21" s="158"/>
      <c r="D21" s="159" t="s">
        <v>112</v>
      </c>
      <c r="E21" s="160">
        <f>E23/(C26+C36)</f>
        <v>2.6224130531464973</v>
      </c>
    </row>
    <row r="22" spans="1:5" x14ac:dyDescent="0.25">
      <c r="A22" s="157"/>
      <c r="B22" s="157"/>
      <c r="C22" s="161"/>
      <c r="D22" s="161"/>
    </row>
    <row r="23" spans="1:5" ht="16.5" x14ac:dyDescent="0.3">
      <c r="A23" s="151">
        <v>3</v>
      </c>
      <c r="B23" s="151" t="s">
        <v>113</v>
      </c>
      <c r="C23" s="151"/>
      <c r="D23" s="151"/>
      <c r="E23" s="162">
        <f>E25+E35+E45+E53+E61+E64+E72</f>
        <v>823437.69868800009</v>
      </c>
    </row>
    <row r="24" spans="1:5" ht="23.25" x14ac:dyDescent="0.25">
      <c r="A24" s="163"/>
      <c r="B24" s="163"/>
      <c r="C24" s="164" t="s">
        <v>114</v>
      </c>
      <c r="D24" s="164" t="s">
        <v>115</v>
      </c>
      <c r="E24" s="164" t="s">
        <v>116</v>
      </c>
    </row>
    <row r="25" spans="1:5" ht="29.25" customHeight="1" x14ac:dyDescent="0.3">
      <c r="A25" s="165" t="s">
        <v>117</v>
      </c>
      <c r="B25" s="166" t="s">
        <v>118</v>
      </c>
      <c r="C25" s="167"/>
      <c r="D25" s="165"/>
      <c r="E25" s="168">
        <f>E26+E27+E28+E29+E30+E31+E32+E33</f>
        <v>60226.910399999993</v>
      </c>
    </row>
    <row r="26" spans="1:5" x14ac:dyDescent="0.25">
      <c r="A26" s="169"/>
      <c r="B26" s="169" t="s">
        <v>119</v>
      </c>
      <c r="C26" s="170">
        <v>30000</v>
      </c>
      <c r="D26" s="171">
        <f>0.033*1.22</f>
        <v>4.0260000000000004E-2</v>
      </c>
      <c r="E26" s="172">
        <f t="shared" ref="E26:E33" si="0">C26*D26</f>
        <v>1207.8000000000002</v>
      </c>
    </row>
    <row r="27" spans="1:5" x14ac:dyDescent="0.25">
      <c r="A27" s="169"/>
      <c r="B27" s="169" t="s">
        <v>120</v>
      </c>
      <c r="C27" s="170">
        <f>C26</f>
        <v>30000</v>
      </c>
      <c r="D27" s="171">
        <f>0.078*1.22</f>
        <v>9.5159999999999995E-2</v>
      </c>
      <c r="E27" s="172">
        <f t="shared" si="0"/>
        <v>2854.7999999999997</v>
      </c>
    </row>
    <row r="28" spans="1:5" x14ac:dyDescent="0.25">
      <c r="A28" s="169"/>
      <c r="B28" s="169" t="s">
        <v>121</v>
      </c>
      <c r="C28" s="170">
        <f>C26</f>
        <v>30000</v>
      </c>
      <c r="D28" s="171">
        <f>0.03*1.22</f>
        <v>3.6600000000000001E-2</v>
      </c>
      <c r="E28" s="172">
        <f t="shared" si="0"/>
        <v>1098</v>
      </c>
    </row>
    <row r="29" spans="1:5" x14ac:dyDescent="0.25">
      <c r="A29" s="169"/>
      <c r="B29" s="169" t="s">
        <v>122</v>
      </c>
      <c r="C29" s="170">
        <f>C26</f>
        <v>30000</v>
      </c>
      <c r="D29" s="171">
        <f>0.033*1.22</f>
        <v>4.0260000000000004E-2</v>
      </c>
      <c r="E29" s="172">
        <f t="shared" si="0"/>
        <v>1207.8000000000002</v>
      </c>
    </row>
    <row r="30" spans="1:5" x14ac:dyDescent="0.25">
      <c r="A30" s="169"/>
      <c r="B30" s="169" t="s">
        <v>123</v>
      </c>
      <c r="C30" s="170">
        <f>C26</f>
        <v>30000</v>
      </c>
      <c r="D30" s="171">
        <f>0.018*1.22</f>
        <v>2.1959999999999997E-2</v>
      </c>
      <c r="E30" s="172">
        <f t="shared" si="0"/>
        <v>658.8</v>
      </c>
    </row>
    <row r="31" spans="1:5" x14ac:dyDescent="0.25">
      <c r="A31" s="169"/>
      <c r="B31" s="169" t="s">
        <v>124</v>
      </c>
      <c r="C31" s="170">
        <f>C26</f>
        <v>30000</v>
      </c>
      <c r="D31" s="171">
        <f>0.79*1.22</f>
        <v>0.96379999999999999</v>
      </c>
      <c r="E31" s="172">
        <f t="shared" si="0"/>
        <v>28914</v>
      </c>
    </row>
    <row r="32" spans="1:5" x14ac:dyDescent="0.25">
      <c r="A32" s="169"/>
      <c r="B32" s="169" t="s">
        <v>358</v>
      </c>
      <c r="C32" s="170">
        <f>C26*0.68</f>
        <v>20400</v>
      </c>
      <c r="D32" s="171">
        <f>0.9508*1.22</f>
        <v>1.1599759999999999</v>
      </c>
      <c r="E32" s="172">
        <f t="shared" si="0"/>
        <v>23663.510399999999</v>
      </c>
    </row>
    <row r="33" spans="1:5" x14ac:dyDescent="0.25">
      <c r="A33" s="169"/>
      <c r="B33" s="169" t="s">
        <v>125</v>
      </c>
      <c r="C33" s="170">
        <f>C26</f>
        <v>30000</v>
      </c>
      <c r="D33" s="171">
        <f>0.017*1.22</f>
        <v>2.0740000000000001E-2</v>
      </c>
      <c r="E33" s="172">
        <f t="shared" si="0"/>
        <v>622.20000000000005</v>
      </c>
    </row>
    <row r="34" spans="1:5" x14ac:dyDescent="0.25">
      <c r="A34" s="169"/>
      <c r="B34" s="169"/>
      <c r="C34" s="170"/>
      <c r="D34" s="171"/>
      <c r="E34" s="172"/>
    </row>
    <row r="35" spans="1:5" ht="34.5" customHeight="1" x14ac:dyDescent="0.3">
      <c r="A35" s="165" t="s">
        <v>126</v>
      </c>
      <c r="B35" s="166" t="s">
        <v>127</v>
      </c>
      <c r="C35" s="165"/>
      <c r="D35" s="173"/>
      <c r="E35" s="168">
        <f>E36+E37+E38+E39+E40+E41+E42+E43</f>
        <v>570494.56512000004</v>
      </c>
    </row>
    <row r="36" spans="1:5" x14ac:dyDescent="0.25">
      <c r="A36" s="169"/>
      <c r="B36" s="169" t="s">
        <v>119</v>
      </c>
      <c r="C36" s="170">
        <f>314000-C26</f>
        <v>284000</v>
      </c>
      <c r="D36" s="171">
        <f>0.033*1.22</f>
        <v>4.0260000000000004E-2</v>
      </c>
      <c r="E36" s="172">
        <f t="shared" ref="E36:E43" si="1">C36*D36</f>
        <v>11433.840000000002</v>
      </c>
    </row>
    <row r="37" spans="1:5" x14ac:dyDescent="0.25">
      <c r="A37" s="169"/>
      <c r="B37" s="169" t="s">
        <v>120</v>
      </c>
      <c r="C37" s="170">
        <f>C36</f>
        <v>284000</v>
      </c>
      <c r="D37" s="171">
        <f>0.078*1.22</f>
        <v>9.5159999999999995E-2</v>
      </c>
      <c r="E37" s="172">
        <f t="shared" si="1"/>
        <v>27025.439999999999</v>
      </c>
    </row>
    <row r="38" spans="1:5" x14ac:dyDescent="0.25">
      <c r="A38" s="169"/>
      <c r="B38" s="169" t="s">
        <v>121</v>
      </c>
      <c r="C38" s="170">
        <f>C36</f>
        <v>284000</v>
      </c>
      <c r="D38" s="171">
        <f>0.03*1.22</f>
        <v>3.6600000000000001E-2</v>
      </c>
      <c r="E38" s="172">
        <f t="shared" si="1"/>
        <v>10394.4</v>
      </c>
    </row>
    <row r="39" spans="1:5" x14ac:dyDescent="0.25">
      <c r="A39" s="169"/>
      <c r="B39" s="169" t="s">
        <v>122</v>
      </c>
      <c r="C39" s="170">
        <f>C36</f>
        <v>284000</v>
      </c>
      <c r="D39" s="171">
        <f>0.033*1.22</f>
        <v>4.0260000000000004E-2</v>
      </c>
      <c r="E39" s="172">
        <f t="shared" si="1"/>
        <v>11433.840000000002</v>
      </c>
    </row>
    <row r="40" spans="1:5" x14ac:dyDescent="0.25">
      <c r="A40" s="169"/>
      <c r="B40" s="169" t="s">
        <v>123</v>
      </c>
      <c r="C40" s="170">
        <f>C36</f>
        <v>284000</v>
      </c>
      <c r="D40" s="171">
        <f>0.018*1.22</f>
        <v>2.1959999999999997E-2</v>
      </c>
      <c r="E40" s="172">
        <f t="shared" si="1"/>
        <v>6236.6399999999994</v>
      </c>
    </row>
    <row r="41" spans="1:5" x14ac:dyDescent="0.25">
      <c r="A41" s="169"/>
      <c r="B41" s="169" t="s">
        <v>124</v>
      </c>
      <c r="C41" s="170">
        <f>C36</f>
        <v>284000</v>
      </c>
      <c r="D41" s="171">
        <f>0.79*1.22</f>
        <v>0.96379999999999999</v>
      </c>
      <c r="E41" s="172">
        <f t="shared" si="1"/>
        <v>273719.2</v>
      </c>
    </row>
    <row r="42" spans="1:5" x14ac:dyDescent="0.25">
      <c r="A42" s="169"/>
      <c r="B42" s="169" t="s">
        <v>358</v>
      </c>
      <c r="C42" s="170">
        <f>C36*0.68</f>
        <v>193120</v>
      </c>
      <c r="D42" s="171">
        <f>0.9508*1.22</f>
        <v>1.1599759999999999</v>
      </c>
      <c r="E42" s="172">
        <f t="shared" si="1"/>
        <v>224014.56511999998</v>
      </c>
    </row>
    <row r="43" spans="1:5" x14ac:dyDescent="0.25">
      <c r="A43" s="169"/>
      <c r="B43" s="169" t="s">
        <v>125</v>
      </c>
      <c r="C43" s="170">
        <f>C36</f>
        <v>284000</v>
      </c>
      <c r="D43" s="171">
        <f>0.018*1.22</f>
        <v>2.1959999999999997E-2</v>
      </c>
      <c r="E43" s="172">
        <f t="shared" si="1"/>
        <v>6236.6399999999994</v>
      </c>
    </row>
    <row r="44" spans="1:5" x14ac:dyDescent="0.25">
      <c r="A44" s="169"/>
      <c r="B44" s="169"/>
      <c r="C44" s="170"/>
      <c r="D44" s="171"/>
      <c r="E44" s="172"/>
    </row>
    <row r="45" spans="1:5" ht="36" customHeight="1" x14ac:dyDescent="0.3">
      <c r="A45" s="165" t="s">
        <v>128</v>
      </c>
      <c r="B45" s="166" t="s">
        <v>129</v>
      </c>
      <c r="C45" s="165"/>
      <c r="D45" s="173"/>
      <c r="E45" s="168">
        <f>E46+E47+E48+E49+E50+E51</f>
        <v>4150.4400000000005</v>
      </c>
    </row>
    <row r="46" spans="1:5" x14ac:dyDescent="0.25">
      <c r="A46" s="169"/>
      <c r="B46" s="169" t="s">
        <v>119</v>
      </c>
      <c r="C46" s="170">
        <v>3500</v>
      </c>
      <c r="D46" s="171">
        <f>0.033*1.22</f>
        <v>4.0260000000000004E-2</v>
      </c>
      <c r="E46" s="172">
        <f t="shared" ref="E46:E51" si="2">C46*D46</f>
        <v>140.91000000000003</v>
      </c>
    </row>
    <row r="47" spans="1:5" x14ac:dyDescent="0.25">
      <c r="A47" s="169"/>
      <c r="B47" s="169" t="s">
        <v>120</v>
      </c>
      <c r="C47" s="170">
        <f>C46</f>
        <v>3500</v>
      </c>
      <c r="D47" s="171">
        <f>0.078*1.22</f>
        <v>9.5159999999999995E-2</v>
      </c>
      <c r="E47" s="172">
        <f t="shared" si="2"/>
        <v>333.06</v>
      </c>
    </row>
    <row r="48" spans="1:5" x14ac:dyDescent="0.25">
      <c r="A48" s="169"/>
      <c r="B48" s="169" t="s">
        <v>121</v>
      </c>
      <c r="C48" s="170">
        <f>C46</f>
        <v>3500</v>
      </c>
      <c r="D48" s="171">
        <f>0.03*1.22</f>
        <v>3.6600000000000001E-2</v>
      </c>
      <c r="E48" s="172">
        <f t="shared" si="2"/>
        <v>128.1</v>
      </c>
    </row>
    <row r="49" spans="1:5" x14ac:dyDescent="0.25">
      <c r="A49" s="169"/>
      <c r="B49" s="169" t="s">
        <v>122</v>
      </c>
      <c r="C49" s="170">
        <f>C46</f>
        <v>3500</v>
      </c>
      <c r="D49" s="171">
        <f>0.023*1.22</f>
        <v>2.8059999999999998E-2</v>
      </c>
      <c r="E49" s="172">
        <f t="shared" si="2"/>
        <v>98.21</v>
      </c>
    </row>
    <row r="50" spans="1:5" x14ac:dyDescent="0.25">
      <c r="A50" s="169"/>
      <c r="B50" s="169" t="s">
        <v>123</v>
      </c>
      <c r="C50" s="170">
        <f>C46</f>
        <v>3500</v>
      </c>
      <c r="D50" s="171">
        <f>0.018*1.22</f>
        <v>2.1959999999999997E-2</v>
      </c>
      <c r="E50" s="172">
        <f t="shared" si="2"/>
        <v>76.859999999999985</v>
      </c>
    </row>
    <row r="51" spans="1:5" x14ac:dyDescent="0.25">
      <c r="A51" s="169"/>
      <c r="B51" s="169" t="s">
        <v>124</v>
      </c>
      <c r="C51" s="170">
        <f>C46</f>
        <v>3500</v>
      </c>
      <c r="D51" s="171">
        <f>0.79*1.22</f>
        <v>0.96379999999999999</v>
      </c>
      <c r="E51" s="172">
        <f t="shared" si="2"/>
        <v>3373.3</v>
      </c>
    </row>
    <row r="52" spans="1:5" x14ac:dyDescent="0.25">
      <c r="A52" s="169"/>
      <c r="B52" s="169"/>
      <c r="C52" s="170"/>
      <c r="D52" s="171"/>
      <c r="E52" s="172"/>
    </row>
    <row r="53" spans="1:5" ht="35.25" customHeight="1" x14ac:dyDescent="0.3">
      <c r="A53" s="165" t="s">
        <v>130</v>
      </c>
      <c r="B53" s="166" t="s">
        <v>359</v>
      </c>
      <c r="C53" s="165"/>
      <c r="D53" s="174"/>
      <c r="E53" s="168">
        <f>E54+E55+E56+E57+E58+E59</f>
        <v>176408.34</v>
      </c>
    </row>
    <row r="54" spans="1:5" x14ac:dyDescent="0.25">
      <c r="A54" s="175"/>
      <c r="B54" s="169" t="s">
        <v>119</v>
      </c>
      <c r="C54" s="170">
        <f t="shared" ref="C54:C59" si="3">(C26+C36)*0.5</f>
        <v>157000</v>
      </c>
      <c r="D54" s="171">
        <f>0.033*1.22</f>
        <v>4.0260000000000004E-2</v>
      </c>
      <c r="E54" s="172">
        <f t="shared" ref="E54:E59" si="4">C54*D54</f>
        <v>6320.8200000000006</v>
      </c>
    </row>
    <row r="55" spans="1:5" x14ac:dyDescent="0.25">
      <c r="A55" s="175"/>
      <c r="B55" s="169" t="s">
        <v>122</v>
      </c>
      <c r="C55" s="170">
        <f t="shared" si="3"/>
        <v>157000</v>
      </c>
      <c r="D55" s="171">
        <f>0.033*1.22</f>
        <v>4.0260000000000004E-2</v>
      </c>
      <c r="E55" s="172">
        <f t="shared" si="4"/>
        <v>6320.8200000000006</v>
      </c>
    </row>
    <row r="56" spans="1:5" x14ac:dyDescent="0.25">
      <c r="A56" s="175"/>
      <c r="B56" s="169" t="s">
        <v>123</v>
      </c>
      <c r="C56" s="170">
        <f t="shared" si="3"/>
        <v>157000</v>
      </c>
      <c r="D56" s="171">
        <f>0.018*1.22</f>
        <v>2.1959999999999997E-2</v>
      </c>
      <c r="E56" s="172">
        <f t="shared" si="4"/>
        <v>3447.7199999999993</v>
      </c>
    </row>
    <row r="57" spans="1:5" x14ac:dyDescent="0.25">
      <c r="A57" s="175"/>
      <c r="B57" s="169" t="s">
        <v>121</v>
      </c>
      <c r="C57" s="170">
        <f t="shared" si="3"/>
        <v>157000</v>
      </c>
      <c r="D57" s="171">
        <f>0.03*1.22</f>
        <v>3.6600000000000001E-2</v>
      </c>
      <c r="E57" s="172">
        <f t="shared" si="4"/>
        <v>5746.2</v>
      </c>
    </row>
    <row r="58" spans="1:5" x14ac:dyDescent="0.25">
      <c r="A58" s="175"/>
      <c r="B58" s="169" t="s">
        <v>124</v>
      </c>
      <c r="C58" s="170">
        <f t="shared" si="3"/>
        <v>157000</v>
      </c>
      <c r="D58" s="171">
        <f>0.79*1.22</f>
        <v>0.96379999999999999</v>
      </c>
      <c r="E58" s="172">
        <f t="shared" si="4"/>
        <v>151316.6</v>
      </c>
    </row>
    <row r="59" spans="1:5" x14ac:dyDescent="0.25">
      <c r="A59" s="175"/>
      <c r="B59" s="169" t="s">
        <v>125</v>
      </c>
      <c r="C59" s="170">
        <f t="shared" si="3"/>
        <v>157000</v>
      </c>
      <c r="D59" s="171">
        <f>0.017*1.22</f>
        <v>2.0740000000000001E-2</v>
      </c>
      <c r="E59" s="172">
        <f t="shared" si="4"/>
        <v>3256.1800000000003</v>
      </c>
    </row>
    <row r="60" spans="1:5" x14ac:dyDescent="0.25">
      <c r="A60" s="175"/>
      <c r="B60" s="169"/>
      <c r="C60" s="170"/>
      <c r="D60" s="171"/>
      <c r="E60" s="172"/>
    </row>
    <row r="61" spans="1:5" ht="31.5" customHeight="1" x14ac:dyDescent="0.3">
      <c r="A61" s="165" t="s">
        <v>131</v>
      </c>
      <c r="B61" s="166" t="s">
        <v>133</v>
      </c>
      <c r="C61" s="165"/>
      <c r="D61" s="174"/>
      <c r="E61" s="168">
        <f>E62</f>
        <v>9690</v>
      </c>
    </row>
    <row r="62" spans="1:5" x14ac:dyDescent="0.25">
      <c r="A62" s="169"/>
      <c r="B62" s="169" t="s">
        <v>134</v>
      </c>
      <c r="C62" s="170">
        <f>3800*15</f>
        <v>57000</v>
      </c>
      <c r="D62" s="171">
        <f>0.17</f>
        <v>0.17</v>
      </c>
      <c r="E62" s="172">
        <f>C62*D62</f>
        <v>9690</v>
      </c>
    </row>
    <row r="63" spans="1:5" x14ac:dyDescent="0.25">
      <c r="A63" s="176"/>
      <c r="B63" s="169"/>
      <c r="C63" s="170"/>
      <c r="D63" s="171"/>
      <c r="E63" s="172"/>
    </row>
    <row r="64" spans="1:5" ht="16.5" x14ac:dyDescent="0.3">
      <c r="A64" s="165" t="s">
        <v>132</v>
      </c>
      <c r="B64" s="166" t="s">
        <v>136</v>
      </c>
      <c r="C64" s="165"/>
      <c r="D64" s="174"/>
      <c r="E64" s="168">
        <f>E65+E66+E67+E68+E69+E70</f>
        <v>2193.2828159999999</v>
      </c>
    </row>
    <row r="65" spans="1:5" x14ac:dyDescent="0.25">
      <c r="A65" s="176"/>
      <c r="B65" s="169" t="s">
        <v>119</v>
      </c>
      <c r="C65" s="170">
        <v>1200</v>
      </c>
      <c r="D65" s="171">
        <f>0.0068*1.22</f>
        <v>8.2959999999999996E-3</v>
      </c>
      <c r="E65" s="172">
        <f t="shared" ref="E65:E70" si="5">C65*D65</f>
        <v>9.9551999999999996</v>
      </c>
    </row>
    <row r="66" spans="1:5" x14ac:dyDescent="0.25">
      <c r="A66" s="176"/>
      <c r="B66" s="169" t="s">
        <v>137</v>
      </c>
      <c r="C66" s="170">
        <f>C65</f>
        <v>1200</v>
      </c>
      <c r="D66" s="171">
        <f>0.0068*1.22</f>
        <v>8.2959999999999996E-3</v>
      </c>
      <c r="E66" s="172">
        <f t="shared" si="5"/>
        <v>9.9551999999999996</v>
      </c>
    </row>
    <row r="67" spans="1:5" x14ac:dyDescent="0.25">
      <c r="A67" s="176"/>
      <c r="B67" s="169" t="s">
        <v>121</v>
      </c>
      <c r="C67" s="170">
        <f>C65</f>
        <v>1200</v>
      </c>
      <c r="D67" s="171">
        <f>0.03*1.22</f>
        <v>3.6600000000000001E-2</v>
      </c>
      <c r="E67" s="172">
        <f t="shared" si="5"/>
        <v>43.92</v>
      </c>
    </row>
    <row r="68" spans="1:5" x14ac:dyDescent="0.25">
      <c r="A68" s="176"/>
      <c r="B68" s="169" t="s">
        <v>138</v>
      </c>
      <c r="C68" s="170">
        <f>C65</f>
        <v>1200</v>
      </c>
      <c r="D68" s="171">
        <f>0.018*1.22</f>
        <v>2.1959999999999997E-2</v>
      </c>
      <c r="E68" s="172">
        <f t="shared" si="5"/>
        <v>26.351999999999997</v>
      </c>
    </row>
    <row r="69" spans="1:5" ht="13.5" customHeight="1" x14ac:dyDescent="0.25">
      <c r="A69" s="176"/>
      <c r="B69" s="169" t="s">
        <v>139</v>
      </c>
      <c r="C69" s="170">
        <f>C65</f>
        <v>1200</v>
      </c>
      <c r="D69" s="171">
        <f>0.79*1.22</f>
        <v>0.96379999999999999</v>
      </c>
      <c r="E69" s="172">
        <f t="shared" si="5"/>
        <v>1156.56</v>
      </c>
    </row>
    <row r="70" spans="1:5" x14ac:dyDescent="0.25">
      <c r="A70" s="176"/>
      <c r="B70" s="169" t="s">
        <v>360</v>
      </c>
      <c r="C70" s="170">
        <f>C65*0.68</f>
        <v>816.00000000000011</v>
      </c>
      <c r="D70" s="171">
        <f>0.9508*1.22</f>
        <v>1.1599759999999999</v>
      </c>
      <c r="E70" s="172">
        <f t="shared" si="5"/>
        <v>946.54041600000005</v>
      </c>
    </row>
    <row r="71" spans="1:5" x14ac:dyDescent="0.25">
      <c r="A71" s="176"/>
      <c r="B71" s="169"/>
      <c r="C71" s="170"/>
      <c r="D71" s="171"/>
      <c r="E71" s="172"/>
    </row>
    <row r="72" spans="1:5" ht="30" customHeight="1" x14ac:dyDescent="0.3">
      <c r="A72" s="165" t="s">
        <v>135</v>
      </c>
      <c r="B72" s="166" t="s">
        <v>140</v>
      </c>
      <c r="C72" s="165"/>
      <c r="D72" s="174"/>
      <c r="E72" s="168">
        <f>E73+E74+E75+E76+E77+E78</f>
        <v>274.16035199999999</v>
      </c>
    </row>
    <row r="73" spans="1:5" x14ac:dyDescent="0.25">
      <c r="A73" s="176"/>
      <c r="B73" s="169" t="s">
        <v>119</v>
      </c>
      <c r="C73" s="170">
        <v>150</v>
      </c>
      <c r="D73" s="171">
        <f>0.0068*1.22</f>
        <v>8.2959999999999996E-3</v>
      </c>
      <c r="E73" s="172">
        <f t="shared" ref="E73:E78" si="6">C73*D73</f>
        <v>1.2444</v>
      </c>
    </row>
    <row r="74" spans="1:5" x14ac:dyDescent="0.25">
      <c r="A74" s="176"/>
      <c r="B74" s="169" t="s">
        <v>137</v>
      </c>
      <c r="C74" s="170">
        <f>C73</f>
        <v>150</v>
      </c>
      <c r="D74" s="171">
        <f>0.0068*1.22</f>
        <v>8.2959999999999996E-3</v>
      </c>
      <c r="E74" s="172">
        <f t="shared" si="6"/>
        <v>1.2444</v>
      </c>
    </row>
    <row r="75" spans="1:5" x14ac:dyDescent="0.25">
      <c r="A75" s="176"/>
      <c r="B75" s="169" t="s">
        <v>121</v>
      </c>
      <c r="C75" s="170">
        <f>C73</f>
        <v>150</v>
      </c>
      <c r="D75" s="171">
        <f>0.03*1.22</f>
        <v>3.6600000000000001E-2</v>
      </c>
      <c r="E75" s="172">
        <f t="shared" si="6"/>
        <v>5.49</v>
      </c>
    </row>
    <row r="76" spans="1:5" x14ac:dyDescent="0.25">
      <c r="A76" s="176"/>
      <c r="B76" s="169" t="s">
        <v>138</v>
      </c>
      <c r="C76" s="170">
        <f>C73</f>
        <v>150</v>
      </c>
      <c r="D76" s="171">
        <f>0.018*1.22</f>
        <v>2.1959999999999997E-2</v>
      </c>
      <c r="E76" s="172">
        <f t="shared" si="6"/>
        <v>3.2939999999999996</v>
      </c>
    </row>
    <row r="77" spans="1:5" x14ac:dyDescent="0.25">
      <c r="A77" s="176"/>
      <c r="B77" s="169" t="s">
        <v>139</v>
      </c>
      <c r="C77" s="170">
        <f>C73</f>
        <v>150</v>
      </c>
      <c r="D77" s="171">
        <f>0.79*1.22</f>
        <v>0.96379999999999999</v>
      </c>
      <c r="E77" s="172">
        <f t="shared" si="6"/>
        <v>144.57</v>
      </c>
    </row>
    <row r="78" spans="1:5" x14ac:dyDescent="0.25">
      <c r="A78" s="176"/>
      <c r="B78" s="169" t="s">
        <v>360</v>
      </c>
      <c r="C78" s="170">
        <f>C73*0.68</f>
        <v>102.00000000000001</v>
      </c>
      <c r="D78" s="171">
        <f>0.9508*1.22</f>
        <v>1.1599759999999999</v>
      </c>
      <c r="E78" s="172">
        <f t="shared" si="6"/>
        <v>118.31755200000001</v>
      </c>
    </row>
    <row r="79" spans="1:5" ht="16.5" x14ac:dyDescent="0.3">
      <c r="A79" s="229"/>
      <c r="B79" s="230"/>
      <c r="C79" s="154"/>
      <c r="D79" s="155"/>
      <c r="E79" s="156"/>
    </row>
    <row r="80" spans="1:5" ht="29.25" customHeight="1" x14ac:dyDescent="0.25">
      <c r="A80" s="134"/>
      <c r="B80" s="134"/>
      <c r="C80" s="134"/>
      <c r="D80" s="134"/>
      <c r="E80" s="177"/>
    </row>
    <row r="81" spans="1:5" x14ac:dyDescent="0.25">
      <c r="A81" s="157"/>
      <c r="B81" s="246" t="s">
        <v>390</v>
      </c>
      <c r="C81" s="161"/>
      <c r="D81" s="178" t="s">
        <v>112</v>
      </c>
      <c r="E81" s="160">
        <f>E83/C87</f>
        <v>5.4259509628659757</v>
      </c>
    </row>
    <row r="82" spans="1:5" x14ac:dyDescent="0.25">
      <c r="A82" s="157"/>
      <c r="B82" s="157"/>
      <c r="C82" s="161"/>
      <c r="D82" s="161"/>
    </row>
    <row r="83" spans="1:5" ht="16.5" x14ac:dyDescent="0.3">
      <c r="A83" s="151">
        <v>4</v>
      </c>
      <c r="B83" s="151" t="s">
        <v>141</v>
      </c>
      <c r="C83" s="151"/>
      <c r="D83" s="148"/>
      <c r="E83" s="162">
        <f>E86+E94+E102+E112+E107+E120+E137+E142+E147</f>
        <v>1044305.6520679999</v>
      </c>
    </row>
    <row r="84" spans="1:5" x14ac:dyDescent="0.25">
      <c r="A84" s="176"/>
      <c r="B84" s="176"/>
      <c r="C84" s="176"/>
      <c r="D84" s="176"/>
      <c r="E84" s="179"/>
    </row>
    <row r="85" spans="1:5" ht="23.25" x14ac:dyDescent="0.25">
      <c r="A85" s="176"/>
      <c r="B85" s="176"/>
      <c r="C85" s="164" t="s">
        <v>114</v>
      </c>
      <c r="D85" s="164" t="s">
        <v>115</v>
      </c>
      <c r="E85" s="164" t="s">
        <v>116</v>
      </c>
    </row>
    <row r="86" spans="1:5" ht="33" x14ac:dyDescent="0.3">
      <c r="A86" s="165" t="s">
        <v>142</v>
      </c>
      <c r="B86" s="166" t="s">
        <v>361</v>
      </c>
      <c r="C86" s="165"/>
      <c r="D86" s="173"/>
      <c r="E86" s="180">
        <f>SUM(E87:E92)</f>
        <v>697232.10047399998</v>
      </c>
    </row>
    <row r="87" spans="1:5" x14ac:dyDescent="0.25">
      <c r="A87" s="169"/>
      <c r="B87" s="169" t="s">
        <v>121</v>
      </c>
      <c r="C87" s="170">
        <v>192465</v>
      </c>
      <c r="D87" s="171">
        <f>0.03*1.22</f>
        <v>3.6600000000000001E-2</v>
      </c>
      <c r="E87" s="172">
        <f>C87*D87</f>
        <v>7044.2190000000001</v>
      </c>
    </row>
    <row r="88" spans="1:5" x14ac:dyDescent="0.25">
      <c r="A88" s="169"/>
      <c r="B88" s="169" t="s">
        <v>119</v>
      </c>
      <c r="C88" s="170">
        <v>192465</v>
      </c>
      <c r="D88" s="171">
        <f>0.033*1.22</f>
        <v>4.0260000000000004E-2</v>
      </c>
      <c r="E88" s="172">
        <f t="shared" ref="E88:E92" si="7">C88*D88</f>
        <v>7748.6409000000012</v>
      </c>
    </row>
    <row r="89" spans="1:5" x14ac:dyDescent="0.25">
      <c r="A89" s="169"/>
      <c r="B89" s="169" t="s">
        <v>143</v>
      </c>
      <c r="C89" s="170">
        <v>192465</v>
      </c>
      <c r="D89" s="171">
        <f>0.038*1.22</f>
        <v>4.6359999999999998E-2</v>
      </c>
      <c r="E89" s="172">
        <f t="shared" si="7"/>
        <v>8922.6774000000005</v>
      </c>
    </row>
    <row r="90" spans="1:5" x14ac:dyDescent="0.25">
      <c r="A90" s="176"/>
      <c r="B90" s="169" t="s">
        <v>144</v>
      </c>
      <c r="C90" s="170">
        <v>192465</v>
      </c>
      <c r="D90" s="171">
        <f>1.3115*1.22</f>
        <v>1.6000300000000001</v>
      </c>
      <c r="E90" s="172">
        <f t="shared" si="7"/>
        <v>307949.77395</v>
      </c>
    </row>
    <row r="91" spans="1:5" x14ac:dyDescent="0.25">
      <c r="A91" s="169"/>
      <c r="B91" s="169" t="s">
        <v>145</v>
      </c>
      <c r="C91" s="170">
        <v>192465</v>
      </c>
      <c r="D91" s="171">
        <f>0.0384*1.22</f>
        <v>4.6847999999999994E-2</v>
      </c>
      <c r="E91" s="172">
        <f t="shared" si="7"/>
        <v>9016.6003199999996</v>
      </c>
    </row>
    <row r="92" spans="1:5" x14ac:dyDescent="0.25">
      <c r="A92" s="169"/>
      <c r="B92" s="169" t="s">
        <v>146</v>
      </c>
      <c r="C92" s="170">
        <v>182841.75</v>
      </c>
      <c r="D92" s="171">
        <f>1.5984*1.22</f>
        <v>1.950048</v>
      </c>
      <c r="E92" s="172">
        <f t="shared" si="7"/>
        <v>356550.18890399998</v>
      </c>
    </row>
    <row r="93" spans="1:5" x14ac:dyDescent="0.25">
      <c r="A93" s="169"/>
      <c r="B93" s="169"/>
      <c r="C93" s="170"/>
      <c r="D93" s="171"/>
      <c r="E93" s="172"/>
    </row>
    <row r="94" spans="1:5" ht="35.25" customHeight="1" x14ac:dyDescent="0.3">
      <c r="A94" s="165" t="s">
        <v>147</v>
      </c>
      <c r="B94" s="166" t="s">
        <v>362</v>
      </c>
      <c r="C94" s="165"/>
      <c r="D94" s="173"/>
      <c r="E94" s="180">
        <f>SUM(E95:E100)</f>
        <v>27890.635574</v>
      </c>
    </row>
    <row r="95" spans="1:5" x14ac:dyDescent="0.25">
      <c r="A95" s="169"/>
      <c r="B95" s="169" t="s">
        <v>121</v>
      </c>
      <c r="C95" s="170">
        <v>7699</v>
      </c>
      <c r="D95" s="171">
        <f>0.03*1.22</f>
        <v>3.6600000000000001E-2</v>
      </c>
      <c r="E95" s="172">
        <f>C95*D95</f>
        <v>281.78340000000003</v>
      </c>
    </row>
    <row r="96" spans="1:5" x14ac:dyDescent="0.25">
      <c r="A96" s="169"/>
      <c r="B96" s="169" t="s">
        <v>119</v>
      </c>
      <c r="C96" s="170">
        <v>7699</v>
      </c>
      <c r="D96" s="171">
        <f>0.033*1.22</f>
        <v>4.0260000000000004E-2</v>
      </c>
      <c r="E96" s="172">
        <f t="shared" ref="E96:E100" si="8">C96*D96</f>
        <v>309.96174000000002</v>
      </c>
    </row>
    <row r="97" spans="1:5" x14ac:dyDescent="0.25">
      <c r="A97" s="169"/>
      <c r="B97" s="169" t="s">
        <v>143</v>
      </c>
      <c r="C97" s="170">
        <v>7699</v>
      </c>
      <c r="D97" s="181">
        <f>0.038*1.22</f>
        <v>4.6359999999999998E-2</v>
      </c>
      <c r="E97" s="172">
        <f t="shared" si="8"/>
        <v>356.92563999999999</v>
      </c>
    </row>
    <row r="98" spans="1:5" x14ac:dyDescent="0.25">
      <c r="A98" s="176"/>
      <c r="B98" s="169" t="s">
        <v>144</v>
      </c>
      <c r="C98" s="170">
        <v>7699</v>
      </c>
      <c r="D98" s="171">
        <f>1.3115*1.22</f>
        <v>1.6000300000000001</v>
      </c>
      <c r="E98" s="172">
        <f t="shared" si="8"/>
        <v>12318.63097</v>
      </c>
    </row>
    <row r="99" spans="1:5" x14ac:dyDescent="0.25">
      <c r="A99" s="169"/>
      <c r="B99" s="169" t="s">
        <v>145</v>
      </c>
      <c r="C99" s="170">
        <v>7699</v>
      </c>
      <c r="D99" s="171">
        <f>0.0384*1.22</f>
        <v>4.6847999999999994E-2</v>
      </c>
      <c r="E99" s="172">
        <f t="shared" si="8"/>
        <v>360.68275199999994</v>
      </c>
    </row>
    <row r="100" spans="1:5" x14ac:dyDescent="0.25">
      <c r="A100" s="169"/>
      <c r="B100" s="169" t="s">
        <v>363</v>
      </c>
      <c r="C100" s="170">
        <v>7314</v>
      </c>
      <c r="D100" s="181">
        <f>1.5984*1.22</f>
        <v>1.950048</v>
      </c>
      <c r="E100" s="172">
        <f t="shared" si="8"/>
        <v>14262.651072000001</v>
      </c>
    </row>
    <row r="101" spans="1:5" x14ac:dyDescent="0.25">
      <c r="A101" s="169"/>
      <c r="B101" s="169"/>
      <c r="C101" s="170"/>
      <c r="D101" s="171"/>
      <c r="E101" s="172"/>
    </row>
    <row r="102" spans="1:5" ht="25.5" customHeight="1" x14ac:dyDescent="0.3">
      <c r="A102" s="165" t="s">
        <v>149</v>
      </c>
      <c r="B102" s="166" t="s">
        <v>364</v>
      </c>
      <c r="C102" s="165"/>
      <c r="D102" s="173"/>
      <c r="E102" s="180">
        <f>SUM(E103:E105)</f>
        <v>40058.125379999998</v>
      </c>
    </row>
    <row r="103" spans="1:5" x14ac:dyDescent="0.25">
      <c r="A103" s="169"/>
      <c r="B103" s="169" t="s">
        <v>150</v>
      </c>
      <c r="C103" s="170">
        <v>38493</v>
      </c>
      <c r="D103" s="171">
        <f>0.033*1.22</f>
        <v>4.0260000000000004E-2</v>
      </c>
      <c r="E103" s="172">
        <f>C103*D103</f>
        <v>1549.7281800000001</v>
      </c>
    </row>
    <row r="104" spans="1:5" x14ac:dyDescent="0.25">
      <c r="A104" s="169"/>
      <c r="B104" s="169" t="s">
        <v>121</v>
      </c>
      <c r="C104" s="170">
        <v>38493</v>
      </c>
      <c r="D104" s="171">
        <f>0.03*1.22</f>
        <v>3.6600000000000001E-2</v>
      </c>
      <c r="E104" s="172">
        <f t="shared" ref="E104:E105" si="9">C104*D104</f>
        <v>1408.8438000000001</v>
      </c>
    </row>
    <row r="105" spans="1:5" x14ac:dyDescent="0.25">
      <c r="A105" s="169"/>
      <c r="B105" s="169" t="s">
        <v>144</v>
      </c>
      <c r="C105" s="170">
        <v>38493</v>
      </c>
      <c r="D105" s="171">
        <f>0.79*1.22</f>
        <v>0.96379999999999999</v>
      </c>
      <c r="E105" s="172">
        <f t="shared" si="9"/>
        <v>37099.553399999997</v>
      </c>
    </row>
    <row r="106" spans="1:5" x14ac:dyDescent="0.25">
      <c r="A106" s="169"/>
      <c r="B106" s="169"/>
      <c r="C106" s="170"/>
      <c r="D106" s="171"/>
      <c r="E106" s="172"/>
    </row>
    <row r="107" spans="1:5" ht="16.5" x14ac:dyDescent="0.3">
      <c r="A107" s="165" t="s">
        <v>151</v>
      </c>
      <c r="B107" s="166" t="s">
        <v>365</v>
      </c>
      <c r="C107" s="165"/>
      <c r="D107" s="173"/>
      <c r="E107" s="180">
        <f>SUM(E108:E110)</f>
        <v>18026.312519999999</v>
      </c>
    </row>
    <row r="108" spans="1:5" x14ac:dyDescent="0.25">
      <c r="A108" s="169"/>
      <c r="B108" s="169" t="s">
        <v>150</v>
      </c>
      <c r="C108" s="170">
        <v>17322</v>
      </c>
      <c r="D108" s="171">
        <f>0.033*1.22</f>
        <v>4.0260000000000004E-2</v>
      </c>
      <c r="E108" s="172">
        <f>C108*D108</f>
        <v>697.38372000000004</v>
      </c>
    </row>
    <row r="109" spans="1:5" x14ac:dyDescent="0.25">
      <c r="A109" s="169"/>
      <c r="B109" s="169" t="s">
        <v>121</v>
      </c>
      <c r="C109" s="170">
        <v>17322</v>
      </c>
      <c r="D109" s="171">
        <f>0.03*1.22</f>
        <v>3.6600000000000001E-2</v>
      </c>
      <c r="E109" s="172">
        <f t="shared" ref="E109:E110" si="10">C109*D109</f>
        <v>633.98519999999996</v>
      </c>
    </row>
    <row r="110" spans="1:5" ht="18" customHeight="1" x14ac:dyDescent="0.25">
      <c r="A110" s="169"/>
      <c r="B110" s="169" t="s">
        <v>144</v>
      </c>
      <c r="C110" s="170">
        <v>17322</v>
      </c>
      <c r="D110" s="171">
        <f>0.79*1.22</f>
        <v>0.96379999999999999</v>
      </c>
      <c r="E110" s="172">
        <f t="shared" si="10"/>
        <v>16694.943599999999</v>
      </c>
    </row>
    <row r="111" spans="1:5" x14ac:dyDescent="0.25">
      <c r="A111" s="169"/>
      <c r="B111" s="169"/>
      <c r="C111" s="170"/>
      <c r="D111" s="171"/>
      <c r="E111" s="172"/>
    </row>
    <row r="112" spans="1:5" ht="16.5" x14ac:dyDescent="0.3">
      <c r="A112" s="165" t="s">
        <v>152</v>
      </c>
      <c r="B112" s="166" t="s">
        <v>366</v>
      </c>
      <c r="C112" s="165"/>
      <c r="D112" s="173"/>
      <c r="E112" s="180">
        <f>SUM(E113:E118)</f>
        <v>189017.05829999998</v>
      </c>
    </row>
    <row r="113" spans="1:5" x14ac:dyDescent="0.25">
      <c r="A113" s="169"/>
      <c r="B113" s="169" t="s">
        <v>119</v>
      </c>
      <c r="C113" s="170">
        <v>179955</v>
      </c>
      <c r="D113" s="171">
        <f>0.033*1.22</f>
        <v>4.0260000000000004E-2</v>
      </c>
      <c r="E113" s="172">
        <f>C113*D113</f>
        <v>7244.9883000000009</v>
      </c>
    </row>
    <row r="114" spans="1:5" x14ac:dyDescent="0.25">
      <c r="A114" s="169"/>
      <c r="B114" s="169" t="s">
        <v>121</v>
      </c>
      <c r="C114" s="170">
        <v>179955</v>
      </c>
      <c r="D114" s="171">
        <f>0.03*1.22</f>
        <v>3.6600000000000001E-2</v>
      </c>
      <c r="E114" s="172">
        <f t="shared" ref="E114:E118" si="11">C114*D114</f>
        <v>6586.3530000000001</v>
      </c>
    </row>
    <row r="115" spans="1:5" ht="21.75" customHeight="1" x14ac:dyDescent="0.25">
      <c r="A115" s="169"/>
      <c r="B115" s="169" t="s">
        <v>144</v>
      </c>
      <c r="C115" s="170">
        <v>179955</v>
      </c>
      <c r="D115" s="171">
        <f>0.79*1.22</f>
        <v>0.96379999999999999</v>
      </c>
      <c r="E115" s="172">
        <f t="shared" si="11"/>
        <v>173440.62899999999</v>
      </c>
    </row>
    <row r="116" spans="1:5" x14ac:dyDescent="0.25">
      <c r="A116" s="169"/>
      <c r="B116" s="169" t="s">
        <v>153</v>
      </c>
      <c r="C116" s="170">
        <v>1500</v>
      </c>
      <c r="D116" s="171">
        <f>0.91*1.22</f>
        <v>1.1102000000000001</v>
      </c>
      <c r="E116" s="172">
        <f t="shared" si="11"/>
        <v>1665.3000000000002</v>
      </c>
    </row>
    <row r="117" spans="1:5" x14ac:dyDescent="0.25">
      <c r="A117" s="169"/>
      <c r="B117" s="169" t="s">
        <v>121</v>
      </c>
      <c r="C117" s="170">
        <v>1500</v>
      </c>
      <c r="D117" s="171">
        <f>0.03*1.22</f>
        <v>3.6600000000000001E-2</v>
      </c>
      <c r="E117" s="172">
        <f t="shared" si="11"/>
        <v>54.9</v>
      </c>
    </row>
    <row r="118" spans="1:5" x14ac:dyDescent="0.25">
      <c r="A118" s="169"/>
      <c r="B118" s="169" t="s">
        <v>154</v>
      </c>
      <c r="C118" s="170">
        <v>3000</v>
      </c>
      <c r="D118" s="171">
        <f>0.0068*1.22</f>
        <v>8.2959999999999996E-3</v>
      </c>
      <c r="E118" s="172">
        <f t="shared" si="11"/>
        <v>24.887999999999998</v>
      </c>
    </row>
    <row r="119" spans="1:5" x14ac:dyDescent="0.25">
      <c r="A119" s="169"/>
      <c r="B119" s="169"/>
      <c r="C119" s="170"/>
      <c r="D119" s="171"/>
      <c r="E119" s="172"/>
    </row>
    <row r="120" spans="1:5" ht="27.75" customHeight="1" x14ac:dyDescent="0.3">
      <c r="A120" s="165" t="s">
        <v>155</v>
      </c>
      <c r="B120" s="166" t="s">
        <v>367</v>
      </c>
      <c r="C120" s="165"/>
      <c r="D120" s="173"/>
      <c r="E120" s="180">
        <f>SUM(E121:E135)</f>
        <v>57916.99656</v>
      </c>
    </row>
    <row r="121" spans="1:5" x14ac:dyDescent="0.25">
      <c r="A121" s="169"/>
      <c r="B121" s="169" t="s">
        <v>119</v>
      </c>
      <c r="C121" s="170">
        <v>12510</v>
      </c>
      <c r="D121" s="171">
        <f>0.033*1.22</f>
        <v>4.0260000000000004E-2</v>
      </c>
      <c r="E121" s="172">
        <f>D121*C121</f>
        <v>503.65260000000006</v>
      </c>
    </row>
    <row r="122" spans="1:5" x14ac:dyDescent="0.25">
      <c r="A122" s="169"/>
      <c r="B122" s="169" t="s">
        <v>121</v>
      </c>
      <c r="C122" s="170">
        <v>12510</v>
      </c>
      <c r="D122" s="171">
        <f>0.03*1.22</f>
        <v>3.6600000000000001E-2</v>
      </c>
      <c r="E122" s="172">
        <f t="shared" ref="E122:E135" si="12">D122*C122</f>
        <v>457.86599999999999</v>
      </c>
    </row>
    <row r="123" spans="1:5" x14ac:dyDescent="0.25">
      <c r="A123" s="169"/>
      <c r="B123" s="182" t="s">
        <v>144</v>
      </c>
      <c r="C123" s="170">
        <v>12510</v>
      </c>
      <c r="D123" s="171">
        <f>0.79*1.22</f>
        <v>0.96379999999999999</v>
      </c>
      <c r="E123" s="172">
        <f t="shared" si="12"/>
        <v>12057.137999999999</v>
      </c>
    </row>
    <row r="124" spans="1:5" x14ac:dyDescent="0.25">
      <c r="A124" s="169"/>
      <c r="B124" s="169" t="s">
        <v>156</v>
      </c>
      <c r="C124" s="170">
        <v>12510</v>
      </c>
      <c r="D124" s="171">
        <f>0.124*1.22</f>
        <v>0.15128</v>
      </c>
      <c r="E124" s="172">
        <f t="shared" si="12"/>
        <v>1892.5128</v>
      </c>
    </row>
    <row r="125" spans="1:5" x14ac:dyDescent="0.25">
      <c r="A125" s="169"/>
      <c r="B125" s="169" t="s">
        <v>157</v>
      </c>
      <c r="C125" s="170">
        <v>12510</v>
      </c>
      <c r="D125" s="171">
        <f>0.033*1.22</f>
        <v>4.0260000000000004E-2</v>
      </c>
      <c r="E125" s="172">
        <f t="shared" si="12"/>
        <v>503.65260000000006</v>
      </c>
    </row>
    <row r="126" spans="1:5" x14ac:dyDescent="0.25">
      <c r="A126" s="169"/>
      <c r="B126" s="169" t="s">
        <v>158</v>
      </c>
      <c r="C126" s="170">
        <v>12510</v>
      </c>
      <c r="D126" s="171">
        <f>0.033*1.22</f>
        <v>4.0260000000000004E-2</v>
      </c>
      <c r="E126" s="172">
        <f t="shared" si="12"/>
        <v>503.65260000000006</v>
      </c>
    </row>
    <row r="127" spans="1:5" x14ac:dyDescent="0.25">
      <c r="A127" s="169"/>
      <c r="B127" s="169" t="s">
        <v>121</v>
      </c>
      <c r="C127" s="170">
        <v>12510</v>
      </c>
      <c r="D127" s="171">
        <f>0.03*1.22</f>
        <v>3.6600000000000001E-2</v>
      </c>
      <c r="E127" s="172">
        <f t="shared" si="12"/>
        <v>457.86599999999999</v>
      </c>
    </row>
    <row r="128" spans="1:5" ht="34.5" customHeight="1" x14ac:dyDescent="0.25">
      <c r="A128" s="169"/>
      <c r="B128" s="169" t="s">
        <v>159</v>
      </c>
      <c r="C128" s="170">
        <v>12510</v>
      </c>
      <c r="D128" s="171">
        <f>0.077*1.22</f>
        <v>9.3939999999999996E-2</v>
      </c>
      <c r="E128" s="172">
        <f t="shared" si="12"/>
        <v>1175.1894</v>
      </c>
    </row>
    <row r="129" spans="1:5" x14ac:dyDescent="0.25">
      <c r="A129" s="169"/>
      <c r="B129" s="182" t="s">
        <v>144</v>
      </c>
      <c r="C129" s="170">
        <v>12510</v>
      </c>
      <c r="D129" s="171">
        <f>0.79*1.22</f>
        <v>0.96379999999999999</v>
      </c>
      <c r="E129" s="172">
        <f t="shared" si="12"/>
        <v>12057.137999999999</v>
      </c>
    </row>
    <row r="130" spans="1:5" x14ac:dyDescent="0.25">
      <c r="A130" s="169"/>
      <c r="B130" s="169" t="s">
        <v>144</v>
      </c>
      <c r="C130" s="170">
        <v>12510</v>
      </c>
      <c r="D130" s="171">
        <f>0.79*1.22</f>
        <v>0.96379999999999999</v>
      </c>
      <c r="E130" s="172">
        <f t="shared" si="12"/>
        <v>12057.137999999999</v>
      </c>
    </row>
    <row r="131" spans="1:5" x14ac:dyDescent="0.25">
      <c r="A131" s="169"/>
      <c r="B131" s="169" t="s">
        <v>121</v>
      </c>
      <c r="C131" s="170">
        <v>12510</v>
      </c>
      <c r="D131" s="171">
        <f>0.03*1.22</f>
        <v>3.6600000000000001E-2</v>
      </c>
      <c r="E131" s="172">
        <f t="shared" si="12"/>
        <v>457.86599999999999</v>
      </c>
    </row>
    <row r="132" spans="1:5" x14ac:dyDescent="0.25">
      <c r="A132" s="169"/>
      <c r="B132" s="169" t="s">
        <v>160</v>
      </c>
      <c r="C132" s="170">
        <v>12510</v>
      </c>
      <c r="D132" s="171">
        <f>0.033*1.22</f>
        <v>4.0260000000000004E-2</v>
      </c>
      <c r="E132" s="172">
        <f t="shared" si="12"/>
        <v>503.65260000000006</v>
      </c>
    </row>
    <row r="133" spans="1:5" x14ac:dyDescent="0.25">
      <c r="A133" s="169"/>
      <c r="B133" s="169" t="s">
        <v>119</v>
      </c>
      <c r="C133" s="170">
        <v>12510</v>
      </c>
      <c r="D133" s="171">
        <f>0.033*1.22</f>
        <v>4.0260000000000004E-2</v>
      </c>
      <c r="E133" s="172">
        <f t="shared" si="12"/>
        <v>503.65260000000006</v>
      </c>
    </row>
    <row r="134" spans="1:5" x14ac:dyDescent="0.25">
      <c r="A134" s="169"/>
      <c r="B134" s="169" t="s">
        <v>148</v>
      </c>
      <c r="C134" s="170">
        <v>12510</v>
      </c>
      <c r="D134" s="171">
        <f>0.9508*1.22</f>
        <v>1.1599759999999999</v>
      </c>
      <c r="E134" s="172">
        <f t="shared" si="12"/>
        <v>14511.299759999998</v>
      </c>
    </row>
    <row r="135" spans="1:5" x14ac:dyDescent="0.25">
      <c r="A135" s="169"/>
      <c r="B135" s="169" t="s">
        <v>138</v>
      </c>
      <c r="C135" s="170">
        <v>12510</v>
      </c>
      <c r="D135" s="171">
        <f>0.018*1.22</f>
        <v>2.1959999999999997E-2</v>
      </c>
      <c r="E135" s="172">
        <f t="shared" si="12"/>
        <v>274.71959999999996</v>
      </c>
    </row>
    <row r="136" spans="1:5" x14ac:dyDescent="0.25">
      <c r="A136" s="169"/>
      <c r="B136" s="182"/>
      <c r="C136" s="170"/>
      <c r="D136" s="171"/>
      <c r="E136" s="172"/>
    </row>
    <row r="137" spans="1:5" ht="16.5" x14ac:dyDescent="0.3">
      <c r="A137" s="165" t="s">
        <v>161</v>
      </c>
      <c r="B137" s="166" t="s">
        <v>368</v>
      </c>
      <c r="C137" s="165"/>
      <c r="D137" s="173"/>
      <c r="E137" s="180">
        <f>SUM(E138:E140)</f>
        <v>13018.656599999998</v>
      </c>
    </row>
    <row r="138" spans="1:5" x14ac:dyDescent="0.25">
      <c r="A138" s="169"/>
      <c r="B138" s="182" t="s">
        <v>119</v>
      </c>
      <c r="C138" s="170">
        <v>12510</v>
      </c>
      <c r="D138" s="171">
        <f>0.033*1.22</f>
        <v>4.0260000000000004E-2</v>
      </c>
      <c r="E138" s="172">
        <f>D138*C138</f>
        <v>503.65260000000006</v>
      </c>
    </row>
    <row r="139" spans="1:5" x14ac:dyDescent="0.25">
      <c r="A139" s="169"/>
      <c r="B139" s="182" t="s">
        <v>121</v>
      </c>
      <c r="C139" s="170">
        <v>12510</v>
      </c>
      <c r="D139" s="171">
        <f>0.03*1.22</f>
        <v>3.6600000000000001E-2</v>
      </c>
      <c r="E139" s="172">
        <f t="shared" ref="E139:E140" si="13">D139*C139</f>
        <v>457.86599999999999</v>
      </c>
    </row>
    <row r="140" spans="1:5" x14ac:dyDescent="0.25">
      <c r="A140" s="169"/>
      <c r="B140" s="182" t="s">
        <v>144</v>
      </c>
      <c r="C140" s="170">
        <v>12510</v>
      </c>
      <c r="D140" s="171">
        <f>0.79*1.22</f>
        <v>0.96379999999999999</v>
      </c>
      <c r="E140" s="172">
        <f t="shared" si="13"/>
        <v>12057.137999999999</v>
      </c>
    </row>
    <row r="141" spans="1:5" x14ac:dyDescent="0.25">
      <c r="A141" s="169"/>
      <c r="B141" s="182"/>
      <c r="C141" s="170"/>
      <c r="D141" s="171"/>
      <c r="E141" s="172"/>
    </row>
    <row r="142" spans="1:5" ht="33" x14ac:dyDescent="0.3">
      <c r="A142" s="165" t="s">
        <v>162</v>
      </c>
      <c r="B142" s="166" t="s">
        <v>369</v>
      </c>
      <c r="C142" s="165"/>
      <c r="D142" s="173"/>
      <c r="E142" s="180">
        <f>SUM(E143:E145)</f>
        <v>1041.70066</v>
      </c>
    </row>
    <row r="143" spans="1:5" x14ac:dyDescent="0.25">
      <c r="A143" s="183"/>
      <c r="B143" s="182" t="s">
        <v>119</v>
      </c>
      <c r="C143" s="170">
        <v>1001</v>
      </c>
      <c r="D143" s="171">
        <f>0.033*1.22</f>
        <v>4.0260000000000004E-2</v>
      </c>
      <c r="E143" s="172">
        <f>C143*D143</f>
        <v>40.300260000000002</v>
      </c>
    </row>
    <row r="144" spans="1:5" x14ac:dyDescent="0.25">
      <c r="A144" s="183"/>
      <c r="B144" s="182" t="s">
        <v>121</v>
      </c>
      <c r="C144" s="170">
        <v>1001</v>
      </c>
      <c r="D144" s="171">
        <f>0.03*1.22</f>
        <v>3.6600000000000001E-2</v>
      </c>
      <c r="E144" s="172">
        <f t="shared" ref="E144:E145" si="14">C144*D144</f>
        <v>36.636600000000001</v>
      </c>
    </row>
    <row r="145" spans="1:5" ht="33.75" customHeight="1" x14ac:dyDescent="0.25">
      <c r="A145" s="183"/>
      <c r="B145" s="182" t="s">
        <v>144</v>
      </c>
      <c r="C145" s="170">
        <v>1001</v>
      </c>
      <c r="D145" s="171">
        <f>0.79*1.22</f>
        <v>0.96379999999999999</v>
      </c>
      <c r="E145" s="172">
        <f t="shared" si="14"/>
        <v>964.76379999999995</v>
      </c>
    </row>
    <row r="146" spans="1:5" x14ac:dyDescent="0.25">
      <c r="A146" s="183"/>
      <c r="B146" s="182"/>
      <c r="C146" s="170"/>
      <c r="D146" s="171"/>
      <c r="E146" s="172"/>
    </row>
    <row r="147" spans="1:5" ht="33" x14ac:dyDescent="0.3">
      <c r="A147" s="165" t="s">
        <v>163</v>
      </c>
      <c r="B147" s="166" t="s">
        <v>164</v>
      </c>
      <c r="C147" s="165"/>
      <c r="D147" s="173"/>
      <c r="E147" s="180">
        <f>SUM(E148:E150)</f>
        <v>104.066</v>
      </c>
    </row>
    <row r="148" spans="1:5" x14ac:dyDescent="0.25">
      <c r="A148" s="169"/>
      <c r="B148" s="169" t="s">
        <v>119</v>
      </c>
      <c r="C148" s="170">
        <v>100</v>
      </c>
      <c r="D148" s="171">
        <f>0.033*1.22</f>
        <v>4.0260000000000004E-2</v>
      </c>
      <c r="E148" s="172">
        <f>C148*D148</f>
        <v>4.0260000000000007</v>
      </c>
    </row>
    <row r="149" spans="1:5" x14ac:dyDescent="0.25">
      <c r="A149" s="169"/>
      <c r="B149" s="169" t="s">
        <v>121</v>
      </c>
      <c r="C149" s="170">
        <v>100</v>
      </c>
      <c r="D149" s="171">
        <f>0.03*1.22</f>
        <v>3.6600000000000001E-2</v>
      </c>
      <c r="E149" s="172">
        <f t="shared" ref="E149:E150" si="15">C149*D149</f>
        <v>3.66</v>
      </c>
    </row>
    <row r="150" spans="1:5" ht="33.75" customHeight="1" x14ac:dyDescent="0.25">
      <c r="A150" s="169"/>
      <c r="B150" s="182" t="s">
        <v>144</v>
      </c>
      <c r="C150" s="170">
        <v>100</v>
      </c>
      <c r="D150" s="171">
        <f>0.79*1.22</f>
        <v>0.96379999999999999</v>
      </c>
      <c r="E150" s="172">
        <f t="shared" si="15"/>
        <v>96.38</v>
      </c>
    </row>
    <row r="151" spans="1:5" ht="16.5" x14ac:dyDescent="0.3">
      <c r="A151" s="229"/>
      <c r="B151" s="136"/>
      <c r="C151" s="184"/>
      <c r="D151" s="156"/>
      <c r="E151" s="185"/>
    </row>
    <row r="152" spans="1:5" ht="16.5" x14ac:dyDescent="0.3">
      <c r="A152" s="137"/>
      <c r="B152" s="137"/>
      <c r="C152" s="184"/>
      <c r="D152" s="156"/>
      <c r="E152" s="185"/>
    </row>
    <row r="153" spans="1:5" ht="16.5" x14ac:dyDescent="0.3">
      <c r="A153" s="137"/>
      <c r="B153" s="137"/>
      <c r="C153" s="184"/>
      <c r="D153" s="156"/>
      <c r="E153" s="185"/>
    </row>
    <row r="154" spans="1:5" ht="23.25" x14ac:dyDescent="0.25">
      <c r="A154" s="134"/>
      <c r="B154" s="134"/>
      <c r="C154" s="134"/>
      <c r="D154" s="65"/>
      <c r="E154" s="65"/>
    </row>
    <row r="155" spans="1:5" ht="39.75" customHeight="1" x14ac:dyDescent="0.25">
      <c r="A155" s="134"/>
      <c r="B155" s="134"/>
      <c r="C155" s="134"/>
      <c r="D155" s="134"/>
      <c r="E155" s="134"/>
    </row>
    <row r="156" spans="1:5" ht="18" x14ac:dyDescent="0.25">
      <c r="A156" s="245" t="s">
        <v>401</v>
      </c>
      <c r="B156" s="134"/>
      <c r="C156" s="134"/>
      <c r="D156" s="134"/>
      <c r="E156" s="134"/>
    </row>
    <row r="157" spans="1:5" ht="16.5" x14ac:dyDescent="0.3">
      <c r="A157" s="137"/>
      <c r="B157" s="186"/>
      <c r="C157" s="134"/>
      <c r="D157" s="134"/>
      <c r="E157" s="134"/>
    </row>
    <row r="158" spans="1:5" ht="26.25" x14ac:dyDescent="0.3">
      <c r="A158" s="187">
        <v>5</v>
      </c>
      <c r="B158" s="188" t="s">
        <v>165</v>
      </c>
      <c r="C158" s="189" t="s">
        <v>114</v>
      </c>
      <c r="D158" s="190" t="s">
        <v>370</v>
      </c>
      <c r="E158" s="191" t="s">
        <v>371</v>
      </c>
    </row>
    <row r="159" spans="1:5" ht="16.5" x14ac:dyDescent="0.3">
      <c r="A159" s="192"/>
      <c r="B159" s="193" t="s">
        <v>166</v>
      </c>
      <c r="C159" s="146">
        <v>300000</v>
      </c>
      <c r="D159" s="194">
        <v>7.82</v>
      </c>
      <c r="E159" s="194">
        <f>C159*D159</f>
        <v>2346000</v>
      </c>
    </row>
    <row r="160" spans="1:5" ht="16.5" x14ac:dyDescent="0.3">
      <c r="A160" s="192"/>
      <c r="B160" s="192"/>
      <c r="C160" s="195"/>
      <c r="D160" s="194"/>
      <c r="E160" s="194"/>
    </row>
    <row r="161" spans="1:5" ht="16.5" x14ac:dyDescent="0.3">
      <c r="A161" s="196"/>
      <c r="B161" s="187" t="s">
        <v>167</v>
      </c>
      <c r="C161" s="197"/>
      <c r="D161" s="198"/>
      <c r="E161" s="199">
        <f>SUM(E159:E160)</f>
        <v>2346000</v>
      </c>
    </row>
    <row r="162" spans="1:5" ht="16.5" x14ac:dyDescent="0.3">
      <c r="A162" s="229"/>
      <c r="B162" s="200"/>
      <c r="C162" s="201"/>
      <c r="D162" s="202"/>
      <c r="E162" s="203"/>
    </row>
    <row r="167" spans="1:5" ht="26.25" customHeight="1" x14ac:dyDescent="0.25"/>
    <row r="168" spans="1:5" ht="36" customHeight="1" x14ac:dyDescent="0.25"/>
  </sheetData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8</vt:i4>
      </vt:variant>
    </vt:vector>
  </HeadingPairs>
  <TitlesOfParts>
    <vt:vector size="15" baseType="lpstr">
      <vt:lpstr>Priloga 17_1 od 1.1.2023</vt:lpstr>
      <vt:lpstr>Priloga 17_2 od 1.9.2023</vt:lpstr>
      <vt:lpstr>Priloga 17_3</vt:lpstr>
      <vt:lpstr>Priloga 17_4 od 1.9.2023</vt:lpstr>
      <vt:lpstr>Priloga 17_5</vt:lpstr>
      <vt:lpstr>Priloga 17_6</vt:lpstr>
      <vt:lpstr>Priloga 17_7 </vt:lpstr>
      <vt:lpstr>'Priloga 17_1 od 1.1.2023'!Področje_tiskanja</vt:lpstr>
      <vt:lpstr>'Priloga 17_2 od 1.9.2023'!Področje_tiskanja</vt:lpstr>
      <vt:lpstr>'Priloga 17_3'!Področje_tiskanja</vt:lpstr>
      <vt:lpstr>'Priloga 17_4 od 1.9.2023'!Področje_tiskanja</vt:lpstr>
      <vt:lpstr>'Priloga 17_5'!Področje_tiskanja</vt:lpstr>
      <vt:lpstr>'Priloga 17_1 od 1.1.2023'!Tiskanje_naslovov</vt:lpstr>
      <vt:lpstr>'Priloga 17_2 od 1.9.2023'!Tiskanje_naslovov</vt:lpstr>
      <vt:lpstr>'Priloga 17_5'!Tiskanje_naslovov</vt:lpstr>
    </vt:vector>
  </TitlesOfParts>
  <Company>ZZZS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 Osredkar</dc:creator>
  <cp:lastModifiedBy>Andreja Rajh</cp:lastModifiedBy>
  <cp:lastPrinted>2022-11-23T10:42:19Z</cp:lastPrinted>
  <dcterms:created xsi:type="dcterms:W3CDTF">2018-03-05T11:06:53Z</dcterms:created>
  <dcterms:modified xsi:type="dcterms:W3CDTF">2023-01-20T13:45:13Z</dcterms:modified>
</cp:coreProperties>
</file>